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H:\FINANCIJSKA IZVJEŠĆA\IZVRŠENJE PRORAČUNA\Izvršenje fin.plana 12-2025\"/>
    </mc:Choice>
  </mc:AlternateContent>
  <xr:revisionPtr revIDLastSave="0" documentId="13_ncr:1_{5D14F8A6-4E81-4B61-8663-60CBBD6571D0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rashoda'!$A$7:$F$27</definedName>
    <definedName name="__S1A_G02_DS__X" localSheetId="2">'Račun financiranja'!#REF!</definedName>
    <definedName name="__S1A_G02_DS__X" localSheetId="1">'Račun prihoda i rashoda'!$A$8:$F$10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dio'!$A$6:$F$7</definedName>
    <definedName name="__S2A_Master_DS__X" localSheetId="3">'Posebni dio'!$A$7:$F$7</definedName>
    <definedName name="__S2A_Naslov_DS__" localSheetId="3">'Posebni dio'!$A$1:$F$5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rashoda'!$A$32:$F$32</definedName>
    <definedName name="S2A_RedoviSveuk" localSheetId="3">'Posebni dio'!$A$8:$F$8</definedName>
  </definedNames>
  <calcPr calcId="191029"/>
</workbook>
</file>

<file path=xl/calcChain.xml><?xml version="1.0" encoding="utf-8"?>
<calcChain xmlns="http://schemas.openxmlformats.org/spreadsheetml/2006/main">
  <c r="F10" i="2" l="1"/>
  <c r="E101" i="5" l="1"/>
  <c r="E102" i="5"/>
  <c r="F101" i="5"/>
  <c r="F102" i="5"/>
  <c r="E92" i="5"/>
  <c r="F92" i="5"/>
  <c r="E91" i="5"/>
  <c r="F91" i="5"/>
  <c r="C110" i="5"/>
  <c r="C77" i="3" l="1"/>
  <c r="C38" i="3"/>
  <c r="C32" i="3"/>
  <c r="C7" i="3"/>
  <c r="C8" i="3"/>
  <c r="C95" i="3" l="1"/>
  <c r="C11" i="3"/>
  <c r="C30" i="3"/>
  <c r="C25" i="3"/>
  <c r="C21" i="3"/>
  <c r="C12" i="3"/>
  <c r="C9" i="3"/>
  <c r="C18" i="3"/>
  <c r="C15" i="3"/>
  <c r="C49" i="3"/>
  <c r="C93" i="3"/>
  <c r="C91" i="3"/>
  <c r="C88" i="3"/>
  <c r="C79" i="3"/>
  <c r="C85" i="3"/>
  <c r="C83" i="3"/>
  <c r="C75" i="3"/>
  <c r="C69" i="3"/>
  <c r="C59" i="3"/>
  <c r="C54" i="3"/>
  <c r="C46" i="3"/>
  <c r="C44" i="3"/>
  <c r="C40" i="3"/>
  <c r="D77" i="5" l="1"/>
  <c r="D71" i="5"/>
  <c r="B71" i="5" l="1"/>
  <c r="D95" i="3"/>
  <c r="D77" i="3"/>
  <c r="D90" i="3"/>
  <c r="B96" i="5" l="1"/>
  <c r="F104" i="5"/>
  <c r="E104" i="5"/>
  <c r="F100" i="5"/>
  <c r="E100" i="5"/>
  <c r="D99" i="5"/>
  <c r="F99" i="5" s="1"/>
  <c r="B99" i="5"/>
  <c r="E99" i="5" s="1"/>
  <c r="F98" i="5"/>
  <c r="E98" i="5"/>
  <c r="D97" i="5"/>
  <c r="F97" i="5" s="1"/>
  <c r="B97" i="5"/>
  <c r="E97" i="5" s="1"/>
  <c r="F93" i="5"/>
  <c r="E93" i="5"/>
  <c r="F90" i="5"/>
  <c r="E90" i="5"/>
  <c r="F86" i="5"/>
  <c r="E86" i="5"/>
  <c r="F79" i="5"/>
  <c r="E79" i="5"/>
  <c r="E78" i="5" l="1"/>
  <c r="F78" i="5"/>
  <c r="F73" i="5"/>
  <c r="E73" i="5"/>
  <c r="F45" i="5"/>
  <c r="E45" i="5"/>
  <c r="B95" i="3"/>
  <c r="B77" i="3"/>
  <c r="B90" i="3"/>
  <c r="F94" i="3"/>
  <c r="E94" i="3"/>
  <c r="F93" i="3"/>
  <c r="D93" i="3"/>
  <c r="B93" i="3"/>
  <c r="E93" i="3" s="1"/>
  <c r="F72" i="3" l="1"/>
  <c r="E72" i="3"/>
  <c r="F42" i="3"/>
  <c r="E42" i="3"/>
  <c r="F13" i="3"/>
  <c r="E13" i="3"/>
  <c r="F12" i="3"/>
  <c r="D12" i="3"/>
  <c r="B12" i="3"/>
  <c r="E12" i="3" s="1"/>
  <c r="D11" i="3"/>
  <c r="F11" i="3" s="1"/>
  <c r="B11" i="3"/>
  <c r="E11" i="3" s="1"/>
  <c r="F109" i="5"/>
  <c r="E109" i="5"/>
  <c r="F108" i="5"/>
  <c r="E108" i="5"/>
  <c r="D107" i="5"/>
  <c r="F107" i="5" s="1"/>
  <c r="B107" i="5"/>
  <c r="E107" i="5" s="1"/>
  <c r="D106" i="5"/>
  <c r="F106" i="5" s="1"/>
  <c r="B106" i="5"/>
  <c r="E106" i="5" s="1"/>
  <c r="F105" i="5"/>
  <c r="E105" i="5"/>
  <c r="D103" i="5"/>
  <c r="F103" i="5" s="1"/>
  <c r="B103" i="5"/>
  <c r="E103" i="5" s="1"/>
  <c r="D96" i="5"/>
  <c r="F96" i="5" s="1"/>
  <c r="E96" i="5"/>
  <c r="F95" i="5"/>
  <c r="E95" i="5"/>
  <c r="D94" i="5"/>
  <c r="F94" i="5" s="1"/>
  <c r="B94" i="5"/>
  <c r="E94" i="5" s="1"/>
  <c r="F89" i="5"/>
  <c r="E89" i="5"/>
  <c r="D88" i="5"/>
  <c r="F88" i="5" s="1"/>
  <c r="B88" i="5"/>
  <c r="F87" i="5"/>
  <c r="E87" i="5"/>
  <c r="F85" i="5"/>
  <c r="E85" i="5"/>
  <c r="F84" i="5"/>
  <c r="E84" i="5"/>
  <c r="F83" i="5"/>
  <c r="E83" i="5"/>
  <c r="F82" i="5"/>
  <c r="E82" i="5"/>
  <c r="F81" i="5"/>
  <c r="E81" i="5"/>
  <c r="D80" i="5"/>
  <c r="B80" i="5"/>
  <c r="F77" i="5"/>
  <c r="B77" i="5"/>
  <c r="F75" i="5"/>
  <c r="E75" i="5"/>
  <c r="D74" i="5"/>
  <c r="F74" i="5" s="1"/>
  <c r="B74" i="5"/>
  <c r="F72" i="5"/>
  <c r="E72" i="5"/>
  <c r="F71" i="5"/>
  <c r="F68" i="5"/>
  <c r="E68" i="5"/>
  <c r="D67" i="5"/>
  <c r="F67" i="5" s="1"/>
  <c r="B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D48" i="5"/>
  <c r="F48" i="5" s="1"/>
  <c r="B48" i="5"/>
  <c r="F47" i="5"/>
  <c r="E47" i="5"/>
  <c r="F46" i="5"/>
  <c r="E46" i="5"/>
  <c r="F44" i="5"/>
  <c r="E44" i="5"/>
  <c r="F43" i="5"/>
  <c r="E43" i="5"/>
  <c r="D42" i="5"/>
  <c r="F42" i="5" s="1"/>
  <c r="B42" i="5"/>
  <c r="F39" i="5"/>
  <c r="E39" i="5"/>
  <c r="F38" i="5"/>
  <c r="E38" i="5"/>
  <c r="F37" i="5"/>
  <c r="E37" i="5"/>
  <c r="D36" i="5"/>
  <c r="F36" i="5" s="1"/>
  <c r="B36" i="5"/>
  <c r="B27" i="5" s="1"/>
  <c r="F35" i="5"/>
  <c r="E35" i="5"/>
  <c r="F34" i="5"/>
  <c r="E34" i="5"/>
  <c r="F33" i="5"/>
  <c r="E33" i="5"/>
  <c r="F32" i="5"/>
  <c r="E32" i="5"/>
  <c r="F31" i="5"/>
  <c r="E31" i="5"/>
  <c r="F30" i="5"/>
  <c r="E30" i="5"/>
  <c r="D29" i="5"/>
  <c r="F29" i="5" s="1"/>
  <c r="B29" i="5"/>
  <c r="D28" i="5"/>
  <c r="F28" i="5" s="1"/>
  <c r="D17" i="5"/>
  <c r="F17" i="5" s="1"/>
  <c r="B17" i="5"/>
  <c r="D8" i="5"/>
  <c r="C8" i="5"/>
  <c r="B8" i="5"/>
  <c r="F7" i="5"/>
  <c r="E7" i="5"/>
  <c r="D6" i="5"/>
  <c r="C6" i="5"/>
  <c r="B6" i="5"/>
  <c r="D5" i="5"/>
  <c r="C5" i="5"/>
  <c r="B5" i="5"/>
  <c r="F30" i="4"/>
  <c r="D30" i="4"/>
  <c r="C30" i="4"/>
  <c r="B30" i="4"/>
  <c r="E30" i="4" s="1"/>
  <c r="D29" i="4"/>
  <c r="F29" i="4" s="1"/>
  <c r="C29" i="4"/>
  <c r="B29" i="4"/>
  <c r="E24" i="4"/>
  <c r="D24" i="4"/>
  <c r="C24" i="4"/>
  <c r="F24" i="4" s="1"/>
  <c r="B24" i="4"/>
  <c r="F23" i="4"/>
  <c r="E23" i="4"/>
  <c r="D23" i="4"/>
  <c r="C23" i="4"/>
  <c r="B23" i="4"/>
  <c r="F13" i="4"/>
  <c r="D13" i="4"/>
  <c r="B13" i="4"/>
  <c r="E13" i="4" s="1"/>
  <c r="F12" i="4"/>
  <c r="D12" i="4"/>
  <c r="B12" i="4"/>
  <c r="E12" i="4" s="1"/>
  <c r="F7" i="4"/>
  <c r="D7" i="4"/>
  <c r="B7" i="4"/>
  <c r="E7" i="4" s="1"/>
  <c r="F6" i="4"/>
  <c r="D6" i="4"/>
  <c r="B6" i="4"/>
  <c r="E6" i="4" s="1"/>
  <c r="D145" i="3"/>
  <c r="C145" i="3"/>
  <c r="B145" i="3"/>
  <c r="F144" i="3"/>
  <c r="E144" i="3"/>
  <c r="F143" i="3"/>
  <c r="D143" i="3"/>
  <c r="C143" i="3"/>
  <c r="B143" i="3"/>
  <c r="E143" i="3" s="1"/>
  <c r="D142" i="3"/>
  <c r="C142" i="3"/>
  <c r="F142" i="3" s="1"/>
  <c r="B142" i="3"/>
  <c r="E142" i="3" s="1"/>
  <c r="F131" i="3"/>
  <c r="E131" i="3"/>
  <c r="F130" i="3"/>
  <c r="D130" i="3"/>
  <c r="C130" i="3"/>
  <c r="B130" i="3"/>
  <c r="E130" i="3" s="1"/>
  <c r="F129" i="3"/>
  <c r="E129" i="3"/>
  <c r="F128" i="3"/>
  <c r="D128" i="3"/>
  <c r="C128" i="3"/>
  <c r="B128" i="3"/>
  <c r="E128" i="3" s="1"/>
  <c r="F127" i="3"/>
  <c r="E127" i="3"/>
  <c r="D126" i="3"/>
  <c r="C126" i="3"/>
  <c r="F126" i="3" s="1"/>
  <c r="B126" i="3"/>
  <c r="E126" i="3" s="1"/>
  <c r="F125" i="3"/>
  <c r="E125" i="3"/>
  <c r="D124" i="3"/>
  <c r="D132" i="3" s="1"/>
  <c r="C124" i="3"/>
  <c r="F124" i="3" s="1"/>
  <c r="B124" i="3"/>
  <c r="F123" i="3"/>
  <c r="E123" i="3"/>
  <c r="F122" i="3"/>
  <c r="D122" i="3"/>
  <c r="C122" i="3"/>
  <c r="B122" i="3"/>
  <c r="E122" i="3" s="1"/>
  <c r="D121" i="3"/>
  <c r="C121" i="3"/>
  <c r="B121" i="3"/>
  <c r="F115" i="3"/>
  <c r="E115" i="3"/>
  <c r="D114" i="3"/>
  <c r="C114" i="3"/>
  <c r="F114" i="3" s="1"/>
  <c r="B114" i="3"/>
  <c r="E114" i="3" s="1"/>
  <c r="F113" i="3"/>
  <c r="E113" i="3"/>
  <c r="F112" i="3"/>
  <c r="D112" i="3"/>
  <c r="C112" i="3"/>
  <c r="B112" i="3"/>
  <c r="E112" i="3" s="1"/>
  <c r="F111" i="3"/>
  <c r="E111" i="3"/>
  <c r="F110" i="3"/>
  <c r="D110" i="3"/>
  <c r="C110" i="3"/>
  <c r="B110" i="3"/>
  <c r="E110" i="3" s="1"/>
  <c r="F109" i="3"/>
  <c r="E109" i="3"/>
  <c r="D108" i="3"/>
  <c r="D116" i="3" s="1"/>
  <c r="C108" i="3"/>
  <c r="C116" i="3" s="1"/>
  <c r="B108" i="3"/>
  <c r="B116" i="3" s="1"/>
  <c r="F107" i="3"/>
  <c r="E107" i="3"/>
  <c r="D106" i="3"/>
  <c r="C106" i="3"/>
  <c r="B106" i="3"/>
  <c r="D105" i="3"/>
  <c r="C105" i="3"/>
  <c r="B105" i="3"/>
  <c r="F92" i="3"/>
  <c r="E92" i="3"/>
  <c r="F91" i="3"/>
  <c r="D91" i="3"/>
  <c r="F77" i="3" s="1"/>
  <c r="B91" i="3"/>
  <c r="E91" i="3" s="1"/>
  <c r="F90" i="3"/>
  <c r="E90" i="3"/>
  <c r="F89" i="3"/>
  <c r="E89" i="3"/>
  <c r="F88" i="3"/>
  <c r="E88" i="3"/>
  <c r="D88" i="3"/>
  <c r="B88" i="3"/>
  <c r="F87" i="3"/>
  <c r="E87" i="3"/>
  <c r="D87" i="3"/>
  <c r="B87" i="3"/>
  <c r="F86" i="3"/>
  <c r="E86" i="3"/>
  <c r="F85" i="3"/>
  <c r="D85" i="3"/>
  <c r="B85" i="3"/>
  <c r="E85" i="3" s="1"/>
  <c r="F84" i="3"/>
  <c r="E84" i="3"/>
  <c r="F83" i="3"/>
  <c r="D83" i="3"/>
  <c r="B83" i="3"/>
  <c r="F82" i="3"/>
  <c r="E82" i="3"/>
  <c r="F81" i="3"/>
  <c r="E81" i="3"/>
  <c r="F80" i="3"/>
  <c r="E80" i="3"/>
  <c r="F79" i="3"/>
  <c r="D79" i="3"/>
  <c r="B79" i="3"/>
  <c r="E79" i="3" s="1"/>
  <c r="D78" i="3"/>
  <c r="F78" i="3" s="1"/>
  <c r="F76" i="3"/>
  <c r="E76" i="3"/>
  <c r="F75" i="3"/>
  <c r="D75" i="3"/>
  <c r="B75" i="3"/>
  <c r="E75" i="3" s="1"/>
  <c r="F74" i="3"/>
  <c r="D74" i="3"/>
  <c r="B74" i="3"/>
  <c r="E74" i="3" s="1"/>
  <c r="F73" i="3"/>
  <c r="E73" i="3"/>
  <c r="F71" i="3"/>
  <c r="E71" i="3"/>
  <c r="F70" i="3"/>
  <c r="E70" i="3"/>
  <c r="F69" i="3"/>
  <c r="D69" i="3"/>
  <c r="D48" i="3" s="1"/>
  <c r="F48" i="3" s="1"/>
  <c r="B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D59" i="3"/>
  <c r="B59" i="3"/>
  <c r="E59" i="3" s="1"/>
  <c r="F58" i="3"/>
  <c r="E58" i="3"/>
  <c r="F57" i="3"/>
  <c r="E57" i="3"/>
  <c r="F56" i="3"/>
  <c r="E56" i="3"/>
  <c r="F55" i="3"/>
  <c r="E55" i="3"/>
  <c r="F54" i="3"/>
  <c r="D54" i="3"/>
  <c r="B54" i="3"/>
  <c r="E54" i="3" s="1"/>
  <c r="F53" i="3"/>
  <c r="E53" i="3"/>
  <c r="F52" i="3"/>
  <c r="E52" i="3"/>
  <c r="F51" i="3"/>
  <c r="E51" i="3"/>
  <c r="F50" i="3"/>
  <c r="E50" i="3"/>
  <c r="F49" i="3"/>
  <c r="D49" i="3"/>
  <c r="B49" i="3"/>
  <c r="E49" i="3" s="1"/>
  <c r="F47" i="3"/>
  <c r="E47" i="3"/>
  <c r="F46" i="3"/>
  <c r="D46" i="3"/>
  <c r="D39" i="3" s="1"/>
  <c r="F39" i="3" s="1"/>
  <c r="B46" i="3"/>
  <c r="E46" i="3" s="1"/>
  <c r="F45" i="3"/>
  <c r="E45" i="3"/>
  <c r="F44" i="3"/>
  <c r="D44" i="3"/>
  <c r="B44" i="3"/>
  <c r="E44" i="3" s="1"/>
  <c r="F43" i="3"/>
  <c r="E43" i="3"/>
  <c r="F41" i="3"/>
  <c r="E41" i="3"/>
  <c r="F40" i="3"/>
  <c r="D40" i="3"/>
  <c r="B40" i="3"/>
  <c r="D37" i="3"/>
  <c r="F37" i="3" s="1"/>
  <c r="B37" i="3"/>
  <c r="F31" i="3"/>
  <c r="E31" i="3"/>
  <c r="F30" i="3"/>
  <c r="D30" i="3"/>
  <c r="B30" i="3"/>
  <c r="E30" i="3" s="1"/>
  <c r="D29" i="3"/>
  <c r="F29" i="3" s="1"/>
  <c r="B29" i="3"/>
  <c r="E29" i="3" s="1"/>
  <c r="D28" i="3"/>
  <c r="F28" i="3" s="1"/>
  <c r="B28" i="3"/>
  <c r="E28" i="3" s="1"/>
  <c r="F27" i="3"/>
  <c r="E27" i="3"/>
  <c r="F26" i="3"/>
  <c r="E26" i="3"/>
  <c r="D25" i="3"/>
  <c r="F25" i="3" s="1"/>
  <c r="B25" i="3"/>
  <c r="D24" i="3"/>
  <c r="F24" i="3" s="1"/>
  <c r="B24" i="3"/>
  <c r="F23" i="3"/>
  <c r="E23" i="3"/>
  <c r="F22" i="3"/>
  <c r="E22" i="3"/>
  <c r="F21" i="3"/>
  <c r="D21" i="3"/>
  <c r="B21" i="3"/>
  <c r="E21" i="3" s="1"/>
  <c r="D20" i="3"/>
  <c r="F20" i="3" s="1"/>
  <c r="B20" i="3"/>
  <c r="E20" i="3" s="1"/>
  <c r="F19" i="3"/>
  <c r="E19" i="3"/>
  <c r="F18" i="3"/>
  <c r="D18" i="3"/>
  <c r="B18" i="3"/>
  <c r="E18" i="3" s="1"/>
  <c r="F17" i="3"/>
  <c r="D17" i="3"/>
  <c r="B17" i="3"/>
  <c r="E17" i="3" s="1"/>
  <c r="F16" i="3"/>
  <c r="E16" i="3"/>
  <c r="F15" i="3"/>
  <c r="D15" i="3"/>
  <c r="B15" i="3"/>
  <c r="E15" i="3" s="1"/>
  <c r="D14" i="3"/>
  <c r="B14" i="3"/>
  <c r="B32" i="3" s="1"/>
  <c r="F10" i="3"/>
  <c r="E10" i="3"/>
  <c r="D9" i="3"/>
  <c r="F9" i="3" s="1"/>
  <c r="B9" i="3"/>
  <c r="F8" i="3"/>
  <c r="D8" i="3"/>
  <c r="B8" i="3"/>
  <c r="D6" i="3"/>
  <c r="F6" i="3" s="1"/>
  <c r="B6" i="3"/>
  <c r="D26" i="2"/>
  <c r="D25" i="2"/>
  <c r="F25" i="2" s="1"/>
  <c r="C25" i="2"/>
  <c r="B25" i="2"/>
  <c r="E25" i="2" s="1"/>
  <c r="F24" i="2"/>
  <c r="E24" i="2"/>
  <c r="F23" i="2"/>
  <c r="E23" i="2"/>
  <c r="D22" i="2"/>
  <c r="C22" i="2"/>
  <c r="F22" i="2" s="1"/>
  <c r="B22" i="2"/>
  <c r="E22" i="2" s="1"/>
  <c r="F21" i="2"/>
  <c r="E21" i="2"/>
  <c r="F20" i="2"/>
  <c r="E20" i="2"/>
  <c r="D19" i="2"/>
  <c r="F19" i="2" s="1"/>
  <c r="C19" i="2"/>
  <c r="B19" i="2"/>
  <c r="F18" i="2"/>
  <c r="E18" i="2"/>
  <c r="D18" i="2"/>
  <c r="C18" i="2"/>
  <c r="B18" i="2"/>
  <c r="F14" i="2"/>
  <c r="D14" i="2"/>
  <c r="C14" i="2"/>
  <c r="C26" i="2" s="1"/>
  <c r="B14" i="2"/>
  <c r="D13" i="2"/>
  <c r="C13" i="2"/>
  <c r="F13" i="2" s="1"/>
  <c r="B13" i="2"/>
  <c r="E13" i="2" s="1"/>
  <c r="F12" i="2"/>
  <c r="E12" i="2"/>
  <c r="F11" i="2"/>
  <c r="E11" i="2"/>
  <c r="D10" i="2"/>
  <c r="C10" i="2"/>
  <c r="B10" i="2"/>
  <c r="F9" i="2"/>
  <c r="E9" i="2"/>
  <c r="F8" i="2"/>
  <c r="E8" i="2"/>
  <c r="F7" i="2"/>
  <c r="E7" i="2"/>
  <c r="D7" i="2"/>
  <c r="C7" i="2"/>
  <c r="B7" i="2"/>
  <c r="E106" i="3" l="1"/>
  <c r="F106" i="3"/>
  <c r="E116" i="3"/>
  <c r="E14" i="2"/>
  <c r="E10" i="2"/>
  <c r="E8" i="3"/>
  <c r="E9" i="3"/>
  <c r="E24" i="3"/>
  <c r="D32" i="3"/>
  <c r="F32" i="3" s="1"/>
  <c r="E25" i="3"/>
  <c r="D27" i="5"/>
  <c r="F27" i="5" s="1"/>
  <c r="E71" i="5"/>
  <c r="E74" i="5"/>
  <c r="E77" i="5"/>
  <c r="E88" i="5"/>
  <c r="F80" i="5"/>
  <c r="F6" i="5"/>
  <c r="E48" i="5"/>
  <c r="E6" i="5"/>
  <c r="E80" i="5"/>
  <c r="E36" i="5"/>
  <c r="E27" i="5"/>
  <c r="E29" i="5"/>
  <c r="E8" i="5"/>
  <c r="F8" i="5"/>
  <c r="D40" i="5"/>
  <c r="F40" i="5" s="1"/>
  <c r="D41" i="5"/>
  <c r="F41" i="5" s="1"/>
  <c r="E67" i="5"/>
  <c r="F5" i="5"/>
  <c r="E17" i="5"/>
  <c r="B41" i="5"/>
  <c r="E41" i="5" s="1"/>
  <c r="B40" i="5"/>
  <c r="E5" i="5"/>
  <c r="E42" i="5"/>
  <c r="B28" i="5"/>
  <c r="E28" i="5" s="1"/>
  <c r="B132" i="3"/>
  <c r="E132" i="3" s="1"/>
  <c r="E108" i="3"/>
  <c r="E77" i="3"/>
  <c r="E37" i="3"/>
  <c r="B78" i="3"/>
  <c r="E78" i="3" s="1"/>
  <c r="E83" i="3"/>
  <c r="F95" i="3"/>
  <c r="E69" i="3"/>
  <c r="E40" i="3"/>
  <c r="E6" i="3"/>
  <c r="E145" i="3"/>
  <c r="F145" i="3"/>
  <c r="F105" i="3"/>
  <c r="F121" i="3"/>
  <c r="F116" i="3"/>
  <c r="C132" i="3"/>
  <c r="F132" i="3" s="1"/>
  <c r="E19" i="2"/>
  <c r="E105" i="3"/>
  <c r="B7" i="3"/>
  <c r="E14" i="3"/>
  <c r="B39" i="3"/>
  <c r="E39" i="3" s="1"/>
  <c r="B48" i="3"/>
  <c r="E48" i="3" s="1"/>
  <c r="F108" i="3"/>
  <c r="E121" i="3"/>
  <c r="E124" i="3"/>
  <c r="E29" i="4"/>
  <c r="B70" i="5"/>
  <c r="B76" i="5"/>
  <c r="B26" i="2"/>
  <c r="D7" i="3"/>
  <c r="F7" i="3" s="1"/>
  <c r="F14" i="3"/>
  <c r="D38" i="3"/>
  <c r="F38" i="3" s="1"/>
  <c r="D70" i="5"/>
  <c r="F70" i="5" s="1"/>
  <c r="D76" i="5"/>
  <c r="F76" i="5" s="1"/>
  <c r="E7" i="3" l="1"/>
  <c r="E32" i="3"/>
  <c r="E76" i="5"/>
  <c r="E40" i="5"/>
  <c r="D69" i="5"/>
  <c r="F69" i="5" s="1"/>
  <c r="E70" i="5"/>
  <c r="B38" i="3"/>
  <c r="E38" i="3" s="1"/>
  <c r="E95" i="3"/>
  <c r="B69" i="5"/>
  <c r="D19" i="5" l="1"/>
  <c r="F19" i="5" s="1"/>
  <c r="D26" i="5"/>
  <c r="F26" i="5" s="1"/>
  <c r="D18" i="5"/>
  <c r="F18" i="5" s="1"/>
  <c r="D110" i="5"/>
  <c r="F110" i="5" s="1"/>
  <c r="E69" i="5"/>
  <c r="B18" i="5"/>
  <c r="B19" i="5"/>
  <c r="B26" i="5"/>
  <c r="B110" i="5"/>
  <c r="E19" i="5" l="1"/>
  <c r="E26" i="5"/>
  <c r="E18" i="5"/>
  <c r="E110" i="5"/>
</calcChain>
</file>

<file path=xl/sharedStrings.xml><?xml version="1.0" encoding="utf-8"?>
<sst xmlns="http://schemas.openxmlformats.org/spreadsheetml/2006/main" count="350" uniqueCount="211">
  <si>
    <t>MINISTARSTVO KULTURE I MEDIJA</t>
  </si>
  <si>
    <t>IZVRŠENJE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</si>
  <si>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</si>
  <si>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</si>
  <si>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</si>
  <si>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</si>
  <si>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</si>
  <si>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</si>
  <si>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</si>
  <si>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</si>
  <si>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</si>
  <si>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</si>
  <si>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</si>
  <si>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</si>
  <si>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</si>
  <si>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</si>
  <si>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</si>
  <si>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</si>
  <si>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</si>
  <si>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</si>
  <si>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</si>
  <si>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</si>
  <si>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</si>
  <si>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</si>
  <si>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</si>
  <si>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</si>
  <si>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</si>
  <si>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</si>
  <si>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</si>
  <si>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</si>
  <si>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</si>
  <si>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31.12.2024.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</si>
  <si>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</si>
  <si>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</si>
  <si>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</si>
  <si>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</si>
  <si>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</si>
  <si>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</si>
  <si>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</si>
  <si>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</si>
  <si>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</si>
  <si>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65 Prihodi od upravnih i admin. pristojbi, pristojbi po posebn.propisima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</si>
  <si>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</si>
  <si>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</si>
  <si>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</si>
  <si>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</si>
  <si>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6614 Prihodi od prodaje proizvoda i robe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</si>
  <si>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</si>
  <si>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</si>
  <si>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</si>
  <si>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</si>
  <si>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</si>
  <si>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 xml:space="preserve"> 72 Prihodi od prodaje proizvedene dugotrajne imovine</t>
  </si>
  <si>
    <t xml:space="preserve">  722 Prihodi od prodaje postrojenja i opreme</t>
  </si>
  <si>
    <t xml:space="preserve">   7227 Uređaji, strojevi i oprema za ostale namjene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</si>
  <si>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</si>
  <si>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</si>
  <si>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</si>
  <si>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</si>
  <si>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</si>
  <si>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 3113 Plaće za prekovremeni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</si>
  <si>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</si>
  <si>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</si>
  <si>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</si>
  <si>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</si>
  <si>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</si>
  <si>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</si>
  <si>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</si>
  <si>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</si>
  <si>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</si>
  <si>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</si>
  <si>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</si>
  <si>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</si>
  <si>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</si>
  <si>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</si>
  <si>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</si>
  <si>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</si>
  <si>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</si>
  <si>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</si>
  <si>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</si>
  <si>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</si>
  <si>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</si>
  <si>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</si>
  <si>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</si>
  <si>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</si>
  <si>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</si>
  <si>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</si>
  <si>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</si>
  <si>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</si>
  <si>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</si>
  <si>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</si>
  <si>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</si>
  <si>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</si>
  <si>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</si>
  <si>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</si>
  <si>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</si>
  <si>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 4223 Oprema za održavanje i zaštitu</t>
  </si>
  <si>
    <t xml:space="preserve">   4227 Uređaji, strojevi i oprema za ostale namjene</t>
  </si>
  <si>
    <t xml:space="preserve">  424 Knjige, umjetnička djela i ostale izložbene vrijednosti</t>
  </si>
  <si>
    <t xml:space="preserve">   4241 Knjige</t>
  </si>
  <si>
    <t xml:space="preserve">  426 Nematerijalna proizvedena imovina</t>
  </si>
  <si>
    <t xml:space="preserve">   4262 Ulaganja u računalne programe</t>
  </si>
  <si>
    <t xml:space="preserve"> 43 Rashodi za nabavu plemenitih metala i ostalih pohranjenih vrijednosti</t>
  </si>
  <si>
    <t xml:space="preserve">  431 Plemeniti metali i ostale pohranjene vrijednosti</t>
  </si>
  <si>
    <t xml:space="preserve">   4312 Pohranjene knjige, umjetnička djela i slične vrijednosti</t>
  </si>
  <si>
    <t xml:space="preserve"> 45 Rashodi za dodatna ulaganja na nefinancijskoj imovini</t>
  </si>
  <si>
    <t xml:space="preserve">  452 Dodatna ulaganja na postrojenjima i opremi</t>
  </si>
  <si>
    <t xml:space="preserve">   4521 Dodatna ulaganja na postrojenjima i opremi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</si>
  <si>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</si>
  <si>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</si>
  <si>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</si>
  <si>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</si>
  <si>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</si>
  <si>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</si>
  <si>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</t>
  </si>
  <si>
    <t>5 POMOĆI</t>
  </si>
  <si>
    <t xml:space="preserve"> 52 Pomoći grad. i župan</t>
  </si>
  <si>
    <t>7 PRIHODI OD PRODAJE ILI ZAMJENE NEFINANC. IMOVINE I NAKNADE S NASLOVA OSIGURANJA</t>
  </si>
  <si>
    <t xml:space="preserve"> 71 prihodi od prodaje ili zamjene nefinancijske imovin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</si>
  <si>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</si>
  <si>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</si>
  <si>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</si>
  <si>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</si>
  <si>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</si>
  <si>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</si>
  <si>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</si>
  <si>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</si>
  <si>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</si>
  <si>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</si>
  <si>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</si>
  <si>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</si>
  <si>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05535 ARHIVI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</si>
  <si>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</si>
  <si>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</si>
  <si>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</si>
  <si>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716,736.78 </t>
  </si>
  <si>
    <t xml:space="preserve">            31 Vlastiti prihodi</t>
  </si>
  <si>
    <t xml:space="preserve">146.02 </t>
  </si>
  <si>
    <t xml:space="preserve">            43 Ostali prihodi</t>
  </si>
  <si>
    <t xml:space="preserve">5,464.73 </t>
  </si>
  <si>
    <t xml:space="preserve">            52 Pomoći grad. i župan</t>
  </si>
  <si>
    <t xml:space="preserve">13,423.02 </t>
  </si>
  <si>
    <t xml:space="preserve">            71 prihodi od prodaje ili zamjene nefinancijske imovin</t>
  </si>
  <si>
    <t xml:space="preserve">210.00 </t>
  </si>
  <si>
    <t xml:space="preserve">  3902 ARHIVSKA DJELATNOST</t>
  </si>
  <si>
    <t xml:space="preserve">   A565028 ARHIVI PROGRAMI ARHIVSKE DJELATNOSTI</t>
  </si>
  <si>
    <t xml:space="preserve">    11 Iz proračuna</t>
  </si>
  <si>
    <t xml:space="preserve">     32 Materijalni rashodi</t>
  </si>
  <si>
    <t xml:space="preserve">      3221 Uredski materijal i ostali materijalni rashodi</t>
  </si>
  <si>
    <t xml:space="preserve">      3225 Sitni inventar i autogume</t>
  </si>
  <si>
    <t xml:space="preserve">      3232 Usluge tekućeg i investicijskog održavanja</t>
  </si>
  <si>
    <t xml:space="preserve">      3237 Intelektualne i osobne usluge</t>
  </si>
  <si>
    <t xml:space="preserve">      3239 Ostale usluge</t>
  </si>
  <si>
    <t xml:space="preserve">      3293 Reprezentacija</t>
  </si>
  <si>
    <t xml:space="preserve">     42 Rashodi za nabavu proizvedene dugotrajne imovine</t>
  </si>
  <si>
    <t xml:space="preserve">      4221 Uredska oprema i namještaj</t>
  </si>
  <si>
    <t xml:space="preserve">      4223 Oprema za održavanje i zaštitu</t>
  </si>
  <si>
    <t xml:space="preserve">      4227 Uređaji, strojevi i oprema za ostale namjene</t>
  </si>
  <si>
    <t xml:space="preserve">   A783000 ARHIVI ADMINISTRACIJA I UPRAVLJANJE**</t>
  </si>
  <si>
    <t xml:space="preserve">     31 Rashodi za zaposlene</t>
  </si>
  <si>
    <t xml:space="preserve">      3111 Plaće za redovan rad</t>
  </si>
  <si>
    <t xml:space="preserve">      3113 Plaće za prekovremeni rad</t>
  </si>
  <si>
    <t xml:space="preserve">      3121 Ostali rashodi za zaposlene</t>
  </si>
  <si>
    <t xml:space="preserve">      3132 Doprinosi za obvezno zdravstveno osiguranje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</si>
  <si>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</si>
  <si>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</si>
  <si>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</si>
  <si>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3214 Ostale naknade troškova zaposlenima</t>
  </si>
  <si>
    <t xml:space="preserve">      3223 Energija</t>
  </si>
  <si>
    <t xml:space="preserve">      3224 Materijal i dijelovi za tekuće i investicijsko održavanje</t>
  </si>
  <si>
    <t xml:space="preserve">      3231 Usluge telefona, interneta, pošte i prijevoza</t>
  </si>
  <si>
    <t xml:space="preserve">      3233 Usluge promidžbe i informiranja</t>
  </si>
  <si>
    <t xml:space="preserve">      3234 Komunalne usluge</t>
  </si>
  <si>
    <t xml:space="preserve">      3235 Zakupnine i najamnine</t>
  </si>
  <si>
    <t xml:space="preserve">      3238 Računalne usluge</t>
  </si>
  <si>
    <t xml:space="preserve">      3292 Premije osiguranja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</si>
  <si>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</si>
  <si>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</si>
  <si>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</si>
  <si>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A783001 ARHIVI ADMINISTRACIJA I UPRAVLJANJE  - OSTALI IZVO</t>
  </si>
  <si>
    <t xml:space="preserve">    31 Vlastiti prihodi</t>
  </si>
  <si>
    <t xml:space="preserve">      4241 Knjige</t>
  </si>
  <si>
    <t xml:space="preserve">    43 Ostali prihodi</t>
  </si>
  <si>
    <t xml:space="preserve">      3236 Zdravstvene i veterinarske usluge</t>
  </si>
  <si>
    <t xml:space="preserve">      4262 Ulaganja u računalne programe</t>
  </si>
  <si>
    <t xml:space="preserve">     43 Rashodi za nabavu plemenitih metala i ostalih pohranjenih vrijednosti</t>
  </si>
  <si>
    <t xml:space="preserve">      4312 Pohranjene knjige, umjetnička djela i slične vrijednosti</t>
  </si>
  <si>
    <t xml:space="preserve">     45 Rashodi za dodatna ulaganja na nefinancijskoj imovini</t>
  </si>
  <si>
    <t xml:space="preserve">      4521 Dodatna ulaganja na postrojenjima i opremi</t>
  </si>
  <si>
    <t xml:space="preserve">    71 prihodi od prodaje ili zamjene nefinancijske imovin</t>
  </si>
  <si>
    <t xml:space="preserve"> 63 Pomoći iz inozemstva i  od subjekata unutar općeg proračuna</t>
  </si>
  <si>
    <t>639 Prijenosi između proračunskih korisnika istog proračuna</t>
  </si>
  <si>
    <t>6394 Kapitalni prijenosi između proračunskih korisnika istog proračuna temeljem prijenosa EU sredstava</t>
  </si>
  <si>
    <t>(Izvorni plan) Rebalans
2025.</t>
  </si>
  <si>
    <t xml:space="preserve">   3114 Plaće za posebne uvjete rada </t>
  </si>
  <si>
    <t xml:space="preserve">   3294 Članarine i norme</t>
  </si>
  <si>
    <t xml:space="preserve">  451 Dodatna ulaganja na postrojenjima i opremi</t>
  </si>
  <si>
    <t xml:space="preserve">   4511 Dodatna ulaganja na postrojenjima i opremi</t>
  </si>
  <si>
    <t xml:space="preserve">      3114 Plaće za posebne uvjete rada</t>
  </si>
  <si>
    <t xml:space="preserve">      3111 Ostali rashodi za zaposlene</t>
  </si>
  <si>
    <t xml:space="preserve">      3294 Članarine i norme</t>
  </si>
  <si>
    <t xml:space="preserve">    52 Ostale pomoći i darovnice</t>
  </si>
  <si>
    <t xml:space="preserve">     32 Rashodi za zaposlene</t>
  </si>
  <si>
    <t xml:space="preserve">      4511 Dodatna ulaganja na građevinskim objektima</t>
  </si>
  <si>
    <t>676449,01</t>
  </si>
  <si>
    <t>204,02</t>
  </si>
  <si>
    <t>5620,35</t>
  </si>
  <si>
    <t>13423,02</t>
  </si>
  <si>
    <t>210</t>
  </si>
  <si>
    <t>(Izvorni plan) Rebalans 
2025.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</si>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</sst>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7" tint="0.79992065187536243"/>
        <bgColor auto="1"/>
      </patternFill>
    </fill>
    <fill>
      <patternFill patternType="solid">
        <fgColor theme="8" tint="0.79992065187536243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10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10" fontId="1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quotePrefix="1" applyFont="1"/>
    <xf numFmtId="0" fontId="14" fillId="3" borderId="2" xfId="0" applyFont="1" applyFill="1" applyBorder="1" applyAlignment="1">
      <alignment horizontal="left" vertical="center"/>
    </xf>
    <xf numFmtId="164" fontId="14" fillId="3" borderId="2" xfId="0" applyNumberFormat="1" applyFont="1" applyFill="1" applyBorder="1" applyAlignment="1">
      <alignment horizontal="right" vertical="center"/>
    </xf>
    <xf numFmtId="10" fontId="14" fillId="3" borderId="2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164" fontId="15" fillId="4" borderId="3" xfId="0" applyNumberFormat="1" applyFont="1" applyFill="1" applyBorder="1" applyAlignment="1">
      <alignment horizontal="right" vertical="center"/>
    </xf>
    <xf numFmtId="10" fontId="15" fillId="4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164" fontId="10" fillId="5" borderId="3" xfId="0" applyNumberFormat="1" applyFont="1" applyFill="1" applyBorder="1" applyAlignment="1">
      <alignment horizontal="right" vertical="center"/>
    </xf>
    <xf numFmtId="10" fontId="10" fillId="5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164" fontId="12" fillId="0" borderId="3" xfId="0" applyNumberFormat="1" applyFont="1" applyBorder="1" applyAlignment="1">
      <alignment horizontal="right" vertical="center"/>
    </xf>
    <xf numFmtId="10" fontId="12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0" fontId="6" fillId="2" borderId="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6" fillId="0" borderId="5" xfId="0" applyFont="1" applyBorder="1" applyAlignment="1">
      <alignment vertical="center"/>
    </xf>
    <xf numFmtId="164" fontId="16" fillId="0" borderId="6" xfId="0" applyNumberFormat="1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10" fontId="16" fillId="0" borderId="0" xfId="0" applyNumberFormat="1" applyFont="1" applyAlignment="1">
      <alignment horizontal="center" vertical="center"/>
    </xf>
    <xf numFmtId="0" fontId="9" fillId="6" borderId="3" xfId="0" applyFont="1" applyFill="1" applyBorder="1" applyAlignment="1">
      <alignment horizontal="left" vertical="center"/>
    </xf>
    <xf numFmtId="164" fontId="9" fillId="6" borderId="3" xfId="0" applyNumberFormat="1" applyFont="1" applyFill="1" applyBorder="1" applyAlignment="1">
      <alignment horizontal="right" vertical="center"/>
    </xf>
    <xf numFmtId="10" fontId="9" fillId="6" borderId="3" xfId="0" applyNumberFormat="1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left" vertical="center"/>
    </xf>
    <xf numFmtId="164" fontId="17" fillId="7" borderId="3" xfId="0" applyNumberFormat="1" applyFont="1" applyFill="1" applyBorder="1" applyAlignment="1">
      <alignment horizontal="right" vertical="center"/>
    </xf>
    <xf numFmtId="10" fontId="17" fillId="7" borderId="3" xfId="0" applyNumberFormat="1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left" vertical="center"/>
    </xf>
    <xf numFmtId="164" fontId="12" fillId="8" borderId="3" xfId="0" applyNumberFormat="1" applyFont="1" applyFill="1" applyBorder="1" applyAlignment="1">
      <alignment horizontal="right" vertical="center"/>
    </xf>
    <xf numFmtId="10" fontId="12" fillId="8" borderId="3" xfId="0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horizontal="right" vertical="center"/>
    </xf>
    <xf numFmtId="17" fontId="0" fillId="0" borderId="0" xfId="0" applyNumberFormat="1"/>
    <xf numFmtId="0" fontId="18" fillId="0" borderId="0" xfId="0" applyFont="1"/>
    <xf numFmtId="0" fontId="1" fillId="0" borderId="0" xfId="0" applyFont="1" applyAlignment="1">
      <alignment vertical="center"/>
    </xf>
    <xf numFmtId="4" fontId="2" fillId="0" borderId="0" xfId="0" applyNumberFormat="1" applyFont="1"/>
    <xf numFmtId="0" fontId="0" fillId="0" borderId="0" xfId="0" applyBorder="1"/>
    <xf numFmtId="164" fontId="12" fillId="0" borderId="0" xfId="0" applyNumberFormat="1" applyFont="1" applyBorder="1" applyAlignment="1">
      <alignment horizontal="right" vertical="center"/>
    </xf>
    <xf numFmtId="164" fontId="0" fillId="0" borderId="0" xfId="0" applyNumberFormat="1" applyBorder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Normal="100" workbookViewId="0">
      <pane ySplit="7" topLeftCell="A8" activePane="bottomLeft" state="frozen"/>
      <selection pane="bottomLeft" activeCell="E25" sqref="E25"/>
    </sheetView>
  </sheetViews>
  <sheetFormatPr defaultColWidth="9.140625" defaultRowHeight="15" x14ac:dyDescent="0.25"/>
  <cols>
    <col min="1" max="1" width="74" style="1" customWidth="1"/>
    <col min="2" max="4" width="19.7109375" style="1" customWidth="1"/>
    <col min="5" max="6" width="15" style="1" customWidth="1"/>
  </cols>
  <sheetData>
    <row r="1" spans="1:6" s="2" customFormat="1" ht="30" customHeight="1" x14ac:dyDescent="0.2">
      <c r="A1" s="3" t="s">
        <v>0</v>
      </c>
      <c r="B1" s="4"/>
      <c r="C1" s="4"/>
      <c r="D1" s="4"/>
      <c r="E1" s="4"/>
      <c r="F1" s="4"/>
    </row>
    <row r="2" spans="1:6" s="5" customFormat="1" ht="30" customHeight="1" x14ac:dyDescent="0.25">
      <c r="A2" s="64" t="s">
        <v>1</v>
      </c>
      <c r="B2" s="64"/>
      <c r="C2" s="64"/>
      <c r="D2" s="64"/>
      <c r="E2" s="64"/>
      <c r="F2" s="64"/>
    </row>
    <row r="3" spans="1:6" s="5" customFormat="1" ht="30" customHeight="1" x14ac:dyDescent="0.25">
      <c r="A3" s="65" t="s">
        <v>2</v>
      </c>
      <c r="B3" s="65"/>
      <c r="C3" s="65"/>
      <c r="D3" s="65"/>
      <c r="E3" s="65"/>
      <c r="F3" s="65"/>
    </row>
    <row r="4" spans="1:6" s="6" customFormat="1" ht="24.95" customHeight="1" x14ac:dyDescent="0.3">
      <c r="A4" s="65" t="s">
        <v>3</v>
      </c>
      <c r="B4" s="65"/>
      <c r="C4" s="65"/>
      <c r="D4" s="65"/>
      <c r="E4" s="65"/>
      <c r="F4" s="65"/>
    </row>
    <row r="5" spans="1:6" s="7" customFormat="1" ht="24.95" customHeight="1" x14ac:dyDescent="0.25">
      <c r="A5" s="8" t="s">
        <v>4</v>
      </c>
      <c r="B5" s="9"/>
      <c r="C5" s="9"/>
      <c r="D5" s="9"/>
      <c r="E5" s="9"/>
      <c r="F5" s="9"/>
    </row>
    <row r="6" spans="1:6" ht="57.6" customHeight="1" x14ac:dyDescent="0.25">
      <c r="A6" s="10" t="s">
        <v>5</v>
      </c>
      <c r="B6" s="10" t="s">
        <v>6</v>
      </c>
      <c r="C6" s="10" t="s">
        <v>209</v>
      </c>
      <c r="D6" s="10" t="s">
        <v>8</v>
      </c>
      <c r="E6" s="10" t="s">
        <v>9</v>
      </c>
      <c r="F6" s="10" t="s">
        <v>10</v>
      </c>
    </row>
    <row r="7" spans="1:6" s="11" customFormat="1" ht="15.95" customHeight="1" x14ac:dyDescent="0.25">
      <c r="A7" s="12" t="s">
        <v>11</v>
      </c>
      <c r="B7" s="12">
        <f>COLUMN()</f>
        <v>2</v>
      </c>
      <c r="C7" s="12">
        <f>COLUMN()</f>
        <v>3</v>
      </c>
      <c r="D7" s="12">
        <f>COLUMN()</f>
        <v>4</v>
      </c>
      <c r="E7" s="12" t="str">
        <f>_xlfn.CONCAT(TEXT(COLUMN(),"@")," (",TEXT(D7,"@")," / ",TEXT(B7,"@"),")")</f>
        <v>5 (4 / 2)</v>
      </c>
      <c r="F7" s="12" t="str">
        <f>_xlfn.CONCAT(TEXT(COLUMN(),"@")," (",TEXT(D7,"@")," / ",TEXT(C7,"@"),")")</f>
        <v>6 (4 / 3)</v>
      </c>
    </row>
    <row r="8" spans="1:6" s="11" customFormat="1" ht="24.95" customHeight="1" x14ac:dyDescent="0.25">
      <c r="A8" s="13" t="s">
        <v>12</v>
      </c>
      <c r="B8" s="14">
        <v>929117.65</v>
      </c>
      <c r="C8" s="14">
        <v>721562.39</v>
      </c>
      <c r="D8" s="14">
        <v>682542.07999999996</v>
      </c>
      <c r="E8" s="15">
        <f t="shared" ref="E8:E14" si="0">IF(B8&lt;&gt;0,D8/B8,"-")</f>
        <v>0.7346131891908414</v>
      </c>
      <c r="F8" s="15">
        <f>IF(C8&lt;&gt;0,D8/C8,"-")</f>
        <v>0.9459224724836337</v>
      </c>
    </row>
    <row r="9" spans="1:6" s="11" customFormat="1" ht="24.95" customHeight="1" x14ac:dyDescent="0.25">
      <c r="A9" s="13" t="s">
        <v>13</v>
      </c>
      <c r="B9" s="14">
        <v>0</v>
      </c>
      <c r="C9" s="14">
        <v>210</v>
      </c>
      <c r="D9" s="14">
        <v>210</v>
      </c>
      <c r="E9" s="15" t="str">
        <f t="shared" si="0"/>
        <v>-</v>
      </c>
      <c r="F9" s="15">
        <f>IF(C9&lt;&gt;0,D9/C9,"-")</f>
        <v>1</v>
      </c>
    </row>
    <row r="10" spans="1:6" s="16" customFormat="1" ht="30" customHeight="1" x14ac:dyDescent="0.25">
      <c r="A10" s="17" t="s">
        <v>14</v>
      </c>
      <c r="B10" s="18">
        <f>B8+B9</f>
        <v>929117.65</v>
      </c>
      <c r="C10" s="18">
        <f>C8+C9</f>
        <v>721772.39</v>
      </c>
      <c r="D10" s="18">
        <f>D8+D9</f>
        <v>682752.08</v>
      </c>
      <c r="E10" s="19">
        <f t="shared" si="0"/>
        <v>0.7348392100828135</v>
      </c>
      <c r="F10" s="66">
        <f>IF(C10&lt;&gt;0,D10/C10,"-")</f>
        <v>0.94593820636447445</v>
      </c>
    </row>
    <row r="11" spans="1:6" s="11" customFormat="1" ht="24.95" customHeight="1" x14ac:dyDescent="0.25">
      <c r="A11" s="13" t="s">
        <v>15</v>
      </c>
      <c r="B11" s="14">
        <v>695073.1</v>
      </c>
      <c r="C11" s="14">
        <v>704850.97</v>
      </c>
      <c r="D11" s="14">
        <v>672136.22</v>
      </c>
      <c r="E11" s="15">
        <f t="shared" si="0"/>
        <v>0.96700076581873184</v>
      </c>
      <c r="F11" s="15">
        <f>IF(C11&lt;&gt;0,D11/C11,"-")</f>
        <v>0.95358628789288602</v>
      </c>
    </row>
    <row r="12" spans="1:6" s="11" customFormat="1" ht="24.95" customHeight="1" x14ac:dyDescent="0.25">
      <c r="A12" s="13" t="s">
        <v>16</v>
      </c>
      <c r="B12" s="14">
        <v>237431.63</v>
      </c>
      <c r="C12" s="14">
        <v>31129.58</v>
      </c>
      <c r="D12" s="14">
        <v>23770.18</v>
      </c>
      <c r="E12" s="15">
        <f t="shared" si="0"/>
        <v>0.1001137885462017</v>
      </c>
      <c r="F12" s="15">
        <f>IF(C12&lt;&gt;0,D12/C12,"-")</f>
        <v>0.7635882013184887</v>
      </c>
    </row>
    <row r="13" spans="1:6" ht="30" customHeight="1" x14ac:dyDescent="0.25">
      <c r="A13" s="17" t="s">
        <v>17</v>
      </c>
      <c r="B13" s="18">
        <f>B11+B12</f>
        <v>932504.73</v>
      </c>
      <c r="C13" s="18">
        <f>C11+C12</f>
        <v>735980.54999999993</v>
      </c>
      <c r="D13" s="18">
        <f>D11+D12</f>
        <v>695906.4</v>
      </c>
      <c r="E13" s="19">
        <f t="shared" si="0"/>
        <v>0.74627653631311874</v>
      </c>
      <c r="F13" s="19">
        <f>IF(C13&lt;&gt;0,D13/C13,"-")</f>
        <v>0.94554998770008269</v>
      </c>
    </row>
    <row r="14" spans="1:6" ht="30" customHeight="1" x14ac:dyDescent="0.25">
      <c r="A14" s="17" t="s">
        <v>18</v>
      </c>
      <c r="B14" s="18">
        <f>B8+B9-B11-B12</f>
        <v>-3387.0799999999581</v>
      </c>
      <c r="C14" s="18">
        <f>C8+C9-C11-C12</f>
        <v>-14208.15999999996</v>
      </c>
      <c r="D14" s="18">
        <f>D8+D9-D11-D12</f>
        <v>-13154.320000000014</v>
      </c>
      <c r="E14" s="19">
        <f t="shared" si="0"/>
        <v>3.8836756143935713</v>
      </c>
      <c r="F14" s="19">
        <f>IF(C14&lt;&gt;0,D14/C14,"-")</f>
        <v>0.92582853796691844</v>
      </c>
    </row>
    <row r="15" spans="1:6" x14ac:dyDescent="0.25">
      <c r="A15" s="20"/>
      <c r="B15" s="21"/>
      <c r="C15" s="21"/>
      <c r="D15" s="21"/>
      <c r="E15" s="22"/>
      <c r="F15" s="22"/>
    </row>
    <row r="16" spans="1:6" x14ac:dyDescent="0.25">
      <c r="A16" s="20"/>
      <c r="B16" s="21"/>
      <c r="C16" s="21"/>
      <c r="D16" s="21"/>
      <c r="E16" s="22"/>
      <c r="F16" s="22"/>
    </row>
    <row r="17" spans="1:6" s="7" customFormat="1" ht="21.75" customHeight="1" x14ac:dyDescent="0.2">
      <c r="A17" s="23" t="s">
        <v>19</v>
      </c>
      <c r="B17" s="9"/>
      <c r="C17" s="9"/>
      <c r="D17" s="9"/>
      <c r="E17" s="9"/>
      <c r="F17" s="9"/>
    </row>
    <row r="18" spans="1:6" ht="57.6" customHeight="1" x14ac:dyDescent="0.25">
      <c r="A18" s="10" t="s">
        <v>5</v>
      </c>
      <c r="B18" s="10" t="str">
        <f>B6</f>
        <v>Ostvarenje /
Izvršenje
01.-12.2024.</v>
      </c>
      <c r="C18" s="10" t="str">
        <f>C6</f>
        <v>(Izvorni plan) Rebalans 
2025.</v>
      </c>
      <c r="D18" s="10" t="str">
        <f>D6</f>
        <v>Ostvarenje /
Izvršenje
01.-12.2025.</v>
      </c>
      <c r="E18" s="10" t="str">
        <f>E6</f>
        <v>Indeks
izvršenja
01.-12.2024.</v>
      </c>
      <c r="F18" s="10" t="str">
        <f>F6</f>
        <v>Indeks
izvršenja
01.-12.2025.</v>
      </c>
    </row>
    <row r="19" spans="1:6" s="11" customFormat="1" ht="15.95" customHeight="1" x14ac:dyDescent="0.25">
      <c r="A19" s="12" t="s">
        <v>11</v>
      </c>
      <c r="B19" s="12">
        <f>COLUMN()</f>
        <v>2</v>
      </c>
      <c r="C19" s="12">
        <f>COLUMN()</f>
        <v>3</v>
      </c>
      <c r="D19" s="12">
        <f>COLUMN()</f>
        <v>4</v>
      </c>
      <c r="E19" s="12" t="str">
        <f>_xlfn.CONCAT(TEXT(COLUMN(),"@")," (",TEXT(D19,"@")," / ",TEXT(B19,"@"),")")</f>
        <v>5 (4 / 2)</v>
      </c>
      <c r="F19" s="12" t="str">
        <f>_xlfn.CONCAT(TEXT(COLUMN(),"@")," (",TEXT(D19,"@")," / ",TEXT(C19,"@"),")")</f>
        <v>6 (4 / 3)</v>
      </c>
    </row>
    <row r="20" spans="1:6" s="11" customFormat="1" ht="24.95" customHeight="1" x14ac:dyDescent="0.25">
      <c r="A20" s="13" t="s">
        <v>20</v>
      </c>
      <c r="B20" s="14">
        <v>0</v>
      </c>
      <c r="C20" s="14">
        <v>0</v>
      </c>
      <c r="D20" s="14">
        <v>0</v>
      </c>
      <c r="E20" s="15" t="str">
        <f t="shared" ref="E20:E26" si="1">IF(B20&lt;&gt;0,D20/B20,"-")</f>
        <v>-</v>
      </c>
      <c r="F20" s="15" t="str">
        <f t="shared" ref="F20:F26" si="2">IF(C20&lt;&gt;0,D20/C20,"-")</f>
        <v>-</v>
      </c>
    </row>
    <row r="21" spans="1:6" s="11" customFormat="1" ht="24.95" customHeight="1" x14ac:dyDescent="0.25">
      <c r="A21" s="13" t="s">
        <v>21</v>
      </c>
      <c r="B21" s="14">
        <v>0</v>
      </c>
      <c r="C21" s="14">
        <v>0</v>
      </c>
      <c r="D21" s="14">
        <v>0</v>
      </c>
      <c r="E21" s="15" t="str">
        <f t="shared" si="1"/>
        <v>-</v>
      </c>
      <c r="F21" s="15" t="str">
        <f t="shared" si="2"/>
        <v>-</v>
      </c>
    </row>
    <row r="22" spans="1:6" s="11" customFormat="1" ht="30" customHeight="1" x14ac:dyDescent="0.25">
      <c r="A22" s="17" t="s">
        <v>22</v>
      </c>
      <c r="B22" s="18">
        <f>B20-B21</f>
        <v>0</v>
      </c>
      <c r="C22" s="18">
        <f>C20-C21</f>
        <v>0</v>
      </c>
      <c r="D22" s="18">
        <f>D20-D21</f>
        <v>0</v>
      </c>
      <c r="E22" s="19" t="str">
        <f t="shared" si="1"/>
        <v>-</v>
      </c>
      <c r="F22" s="19" t="str">
        <f t="shared" si="2"/>
        <v>-</v>
      </c>
    </row>
    <row r="23" spans="1:6" s="11" customFormat="1" ht="24.95" customHeight="1" x14ac:dyDescent="0.25">
      <c r="A23" s="13" t="s">
        <v>23</v>
      </c>
      <c r="B23" s="14">
        <v>25849.31</v>
      </c>
      <c r="C23" s="14">
        <v>22462.23</v>
      </c>
      <c r="D23" s="14">
        <v>22462.23</v>
      </c>
      <c r="E23" s="15">
        <f t="shared" si="1"/>
        <v>0.86896826259579074</v>
      </c>
      <c r="F23" s="15">
        <f t="shared" si="2"/>
        <v>1</v>
      </c>
    </row>
    <row r="24" spans="1:6" s="11" customFormat="1" ht="24.95" customHeight="1" x14ac:dyDescent="0.25">
      <c r="A24" s="13" t="s">
        <v>24</v>
      </c>
      <c r="B24" s="14">
        <v>22462.23</v>
      </c>
      <c r="C24" s="14">
        <v>8254.07</v>
      </c>
      <c r="D24" s="14">
        <v>9307.91</v>
      </c>
      <c r="E24" s="15">
        <f t="shared" si="1"/>
        <v>0.41438049561419327</v>
      </c>
      <c r="F24" s="15">
        <f t="shared" si="2"/>
        <v>1.127675195388457</v>
      </c>
    </row>
    <row r="25" spans="1:6" ht="30" customHeight="1" x14ac:dyDescent="0.25">
      <c r="A25" s="17" t="s">
        <v>25</v>
      </c>
      <c r="B25" s="18">
        <f>B20-B21+B23-B24</f>
        <v>3387.0800000000017</v>
      </c>
      <c r="C25" s="18">
        <f>C20-C21+C23-C24</f>
        <v>14208.16</v>
      </c>
      <c r="D25" s="18">
        <f>D20-D21+D23-D24</f>
        <v>13154.32</v>
      </c>
      <c r="E25" s="19">
        <f t="shared" si="1"/>
        <v>3.8836756143935167</v>
      </c>
      <c r="F25" s="19">
        <f t="shared" si="2"/>
        <v>0.92582853796691478</v>
      </c>
    </row>
    <row r="26" spans="1:6" ht="30" customHeight="1" x14ac:dyDescent="0.25">
      <c r="A26" s="17" t="s">
        <v>26</v>
      </c>
      <c r="B26" s="18">
        <f>B14+B25</f>
        <v>4.3655745685100555E-11</v>
      </c>
      <c r="C26" s="18">
        <f>C14+C25</f>
        <v>4.0017766878008842E-11</v>
      </c>
      <c r="D26" s="18">
        <f>D14+D25</f>
        <v>-1.4551915228366852E-11</v>
      </c>
      <c r="E26" s="19" t="s">
        <v>210</v>
      </c>
      <c r="F26" s="19" t="s">
        <v>210</v>
      </c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C29" s="24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85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8"/>
  <sheetViews>
    <sheetView zoomScaleNormal="100" workbookViewId="0">
      <pane ySplit="6" topLeftCell="A7" activePane="bottomLeft" state="frozen"/>
      <selection pane="bottomLeft" activeCell="J15" sqref="J15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8" s="5" customFormat="1" ht="30" customHeight="1" x14ac:dyDescent="0.25">
      <c r="A1" s="65" t="s">
        <v>2</v>
      </c>
      <c r="B1" s="65"/>
      <c r="C1" s="65"/>
      <c r="D1" s="65"/>
      <c r="E1" s="65"/>
      <c r="F1" s="65"/>
    </row>
    <row r="2" spans="1:8" s="5" customFormat="1" ht="30" customHeight="1" x14ac:dyDescent="0.25">
      <c r="A2" s="65" t="s">
        <v>27</v>
      </c>
      <c r="B2" s="65"/>
      <c r="C2" s="65"/>
      <c r="D2" s="65"/>
      <c r="E2" s="65"/>
      <c r="F2" s="65"/>
    </row>
    <row r="3" spans="1:8" s="6" customFormat="1" ht="24.95" customHeight="1" x14ac:dyDescent="0.3">
      <c r="A3" s="65" t="s">
        <v>28</v>
      </c>
      <c r="B3" s="65"/>
      <c r="C3" s="65"/>
      <c r="D3" s="65"/>
      <c r="E3" s="65"/>
      <c r="F3" s="65"/>
    </row>
    <row r="4" spans="1:8" s="7" customFormat="1" ht="24.95" customHeight="1" x14ac:dyDescent="0.25">
      <c r="A4" s="8" t="s">
        <v>29</v>
      </c>
      <c r="B4" s="9"/>
      <c r="C4" s="9"/>
      <c r="D4" s="9"/>
      <c r="E4" s="9"/>
      <c r="F4" s="9"/>
    </row>
    <row r="5" spans="1:8" ht="57.6" customHeight="1" x14ac:dyDescent="0.25">
      <c r="A5" s="10" t="s">
        <v>30</v>
      </c>
      <c r="B5" s="10" t="s">
        <v>31</v>
      </c>
      <c r="C5" s="10" t="s">
        <v>193</v>
      </c>
      <c r="D5" s="10" t="s">
        <v>32</v>
      </c>
      <c r="E5" s="10" t="s">
        <v>33</v>
      </c>
      <c r="F5" s="10" t="s">
        <v>34</v>
      </c>
      <c r="G5" s="57"/>
      <c r="H5" s="57"/>
    </row>
    <row r="6" spans="1:8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8" x14ac:dyDescent="0.25">
      <c r="A7" s="25" t="s">
        <v>12</v>
      </c>
      <c r="B7" s="26">
        <f>SUBTOTAL(9,B10:B27)</f>
        <v>932504.73</v>
      </c>
      <c r="C7" s="26">
        <f>C8+C11+C14+C17+C20+C24</f>
        <v>735770.55</v>
      </c>
      <c r="D7" s="26">
        <f>SUBTOTAL(9,D10:D27)</f>
        <v>695696.4</v>
      </c>
      <c r="E7" s="27">
        <f t="shared" ref="E7:E32" si="0">IF(B7&lt;&gt;0,D7/B7,"-")</f>
        <v>0.74605133638303367</v>
      </c>
      <c r="F7" s="27">
        <f t="shared" ref="F7:F32" si="1">IF(C7&lt;&gt;0,D7/C7,"-")</f>
        <v>0.94553444684623489</v>
      </c>
    </row>
    <row r="8" spans="1:8" x14ac:dyDescent="0.25">
      <c r="A8" s="28" t="s">
        <v>35</v>
      </c>
      <c r="B8" s="29">
        <f>SUBTOTAL(9,B10:B10)</f>
        <v>3387.08</v>
      </c>
      <c r="C8" s="29">
        <f>SUBTOTAL(9,C10:C10)</f>
        <v>14208.16</v>
      </c>
      <c r="D8" s="29">
        <f>SUBTOTAL(9,D10:D10)</f>
        <v>13154.32</v>
      </c>
      <c r="E8" s="30">
        <f t="shared" si="0"/>
        <v>3.8836756143935189</v>
      </c>
      <c r="F8" s="30">
        <f t="shared" si="1"/>
        <v>0.92582853796691478</v>
      </c>
    </row>
    <row r="9" spans="1:8" x14ac:dyDescent="0.25">
      <c r="A9" s="31" t="s">
        <v>36</v>
      </c>
      <c r="B9" s="32">
        <f>SUBTOTAL(9,B10:B10)</f>
        <v>3387.08</v>
      </c>
      <c r="C9" s="32">
        <f>SUBTOTAL(9,C10:C10)</f>
        <v>14208.16</v>
      </c>
      <c r="D9" s="32">
        <f>SUBTOTAL(9,D10:D10)</f>
        <v>13154.32</v>
      </c>
      <c r="E9" s="33">
        <f t="shared" si="0"/>
        <v>3.8836756143935189</v>
      </c>
      <c r="F9" s="33">
        <f t="shared" si="1"/>
        <v>0.92582853796691478</v>
      </c>
    </row>
    <row r="10" spans="1:8" x14ac:dyDescent="0.25">
      <c r="A10" s="34" t="s">
        <v>37</v>
      </c>
      <c r="B10" s="35">
        <v>3387.08</v>
      </c>
      <c r="C10" s="35">
        <v>14208.16</v>
      </c>
      <c r="D10" s="35">
        <v>13154.32</v>
      </c>
      <c r="E10" s="36">
        <f t="shared" si="0"/>
        <v>3.8836756143935189</v>
      </c>
      <c r="F10" s="36">
        <f t="shared" si="1"/>
        <v>0.92582853796691478</v>
      </c>
    </row>
    <row r="11" spans="1:8" x14ac:dyDescent="0.25">
      <c r="A11" s="28" t="s">
        <v>190</v>
      </c>
      <c r="B11" s="29">
        <f>SUBTOTAL(9,B13:B13)</f>
        <v>228001.92000000001</v>
      </c>
      <c r="C11" s="29">
        <f>SUBTOTAL(9,C13:C13)</f>
        <v>0</v>
      </c>
      <c r="D11" s="29">
        <f>SUBTOTAL(9,D13:D13)</f>
        <v>0</v>
      </c>
      <c r="E11" s="30">
        <f t="shared" ref="E11:E13" si="2">IF(B11&lt;&gt;0,D11/B11,"-")</f>
        <v>0</v>
      </c>
      <c r="F11" s="30" t="str">
        <f t="shared" ref="F11:F13" si="3">IF(C11&lt;&gt;0,D11/C11,"-")</f>
        <v>-</v>
      </c>
    </row>
    <row r="12" spans="1:8" x14ac:dyDescent="0.25">
      <c r="A12" s="31" t="s">
        <v>191</v>
      </c>
      <c r="B12" s="32">
        <f>SUBTOTAL(9,B13:B13)</f>
        <v>228001.92000000001</v>
      </c>
      <c r="C12" s="32">
        <f>SUBTOTAL(9,C13:C13)</f>
        <v>0</v>
      </c>
      <c r="D12" s="32">
        <f>SUBTOTAL(9,D13:D13)</f>
        <v>0</v>
      </c>
      <c r="E12" s="33">
        <f t="shared" si="2"/>
        <v>0</v>
      </c>
      <c r="F12" s="33" t="str">
        <f t="shared" si="3"/>
        <v>-</v>
      </c>
    </row>
    <row r="13" spans="1:8" x14ac:dyDescent="0.25">
      <c r="A13" s="34" t="s">
        <v>192</v>
      </c>
      <c r="B13" s="35">
        <v>228001.92000000001</v>
      </c>
      <c r="C13" s="35"/>
      <c r="D13" s="35"/>
      <c r="E13" s="36">
        <f t="shared" si="2"/>
        <v>0</v>
      </c>
      <c r="F13" s="36" t="str">
        <f t="shared" si="3"/>
        <v>-</v>
      </c>
    </row>
    <row r="14" spans="1:8" x14ac:dyDescent="0.25">
      <c r="A14" s="28" t="s">
        <v>38</v>
      </c>
      <c r="B14" s="29">
        <f>SUBTOTAL(9,B16:B16)</f>
        <v>0.14000000000000001</v>
      </c>
      <c r="C14" s="29">
        <v>0.15</v>
      </c>
      <c r="D14" s="29">
        <f>SUBTOTAL(9,D16:D16)</f>
        <v>0.18</v>
      </c>
      <c r="E14" s="30">
        <f t="shared" si="0"/>
        <v>1.2857142857142856</v>
      </c>
      <c r="F14" s="30">
        <f t="shared" si="1"/>
        <v>1.2</v>
      </c>
    </row>
    <row r="15" spans="1:8" x14ac:dyDescent="0.25">
      <c r="A15" s="31" t="s">
        <v>39</v>
      </c>
      <c r="B15" s="32">
        <f>SUBTOTAL(9,B16:B16)</f>
        <v>0.14000000000000001</v>
      </c>
      <c r="C15" s="32">
        <f>SUBTOTAL(9,C16:C16)</f>
        <v>0.15</v>
      </c>
      <c r="D15" s="32">
        <f>SUBTOTAL(9,D16:D16)</f>
        <v>0.18</v>
      </c>
      <c r="E15" s="33">
        <f t="shared" si="0"/>
        <v>1.2857142857142856</v>
      </c>
      <c r="F15" s="33">
        <f t="shared" si="1"/>
        <v>1.2</v>
      </c>
    </row>
    <row r="16" spans="1:8" x14ac:dyDescent="0.25">
      <c r="A16" s="34" t="s">
        <v>40</v>
      </c>
      <c r="B16" s="35">
        <v>0.14000000000000001</v>
      </c>
      <c r="C16" s="35">
        <v>0.15</v>
      </c>
      <c r="D16" s="35">
        <v>0.18</v>
      </c>
      <c r="E16" s="36">
        <f t="shared" si="0"/>
        <v>1.2857142857142856</v>
      </c>
      <c r="F16" s="36">
        <f t="shared" si="1"/>
        <v>1.2</v>
      </c>
    </row>
    <row r="17" spans="1:6" x14ac:dyDescent="0.25">
      <c r="A17" s="28" t="s">
        <v>41</v>
      </c>
      <c r="B17" s="29">
        <f>SUBTOTAL(9,B19:B19)</f>
        <v>5726.86</v>
      </c>
      <c r="C17" s="29">
        <v>4748.46</v>
      </c>
      <c r="D17" s="29">
        <f>SUBTOTAL(9,D19:D19)</f>
        <v>6008.79</v>
      </c>
      <c r="E17" s="30">
        <f t="shared" si="0"/>
        <v>1.049229420659838</v>
      </c>
      <c r="F17" s="30">
        <f t="shared" si="1"/>
        <v>1.2654186831098924</v>
      </c>
    </row>
    <row r="18" spans="1:6" x14ac:dyDescent="0.25">
      <c r="A18" s="31" t="s">
        <v>42</v>
      </c>
      <c r="B18" s="32">
        <f>SUBTOTAL(9,B19:B19)</f>
        <v>5726.86</v>
      </c>
      <c r="C18" s="32">
        <f>SUBTOTAL(9,C19:C19)</f>
        <v>4748.46</v>
      </c>
      <c r="D18" s="32">
        <f>SUBTOTAL(9,D19:D19)</f>
        <v>6008.79</v>
      </c>
      <c r="E18" s="33">
        <f t="shared" si="0"/>
        <v>1.049229420659838</v>
      </c>
      <c r="F18" s="33">
        <f t="shared" si="1"/>
        <v>1.2654186831098924</v>
      </c>
    </row>
    <row r="19" spans="1:6" x14ac:dyDescent="0.25">
      <c r="A19" s="34" t="s">
        <v>43</v>
      </c>
      <c r="B19" s="35">
        <v>5726.86</v>
      </c>
      <c r="C19" s="35">
        <v>4748.46</v>
      </c>
      <c r="D19" s="35">
        <v>6008.79</v>
      </c>
      <c r="E19" s="36">
        <f t="shared" si="0"/>
        <v>1.049229420659838</v>
      </c>
      <c r="F19" s="36">
        <f t="shared" si="1"/>
        <v>1.2654186831098924</v>
      </c>
    </row>
    <row r="20" spans="1:6" x14ac:dyDescent="0.25">
      <c r="A20" s="28" t="s">
        <v>44</v>
      </c>
      <c r="B20" s="29">
        <f>SUBTOTAL(9,B22:B23)</f>
        <v>26.54</v>
      </c>
      <c r="C20" s="29">
        <v>77</v>
      </c>
      <c r="D20" s="29">
        <f>SUBTOTAL(9,D22:D23)</f>
        <v>84.1</v>
      </c>
      <c r="E20" s="30">
        <f t="shared" si="0"/>
        <v>3.1688018085908061</v>
      </c>
      <c r="F20" s="30">
        <f t="shared" si="1"/>
        <v>1.0922077922077922</v>
      </c>
    </row>
    <row r="21" spans="1:6" x14ac:dyDescent="0.25">
      <c r="A21" s="31" t="s">
        <v>45</v>
      </c>
      <c r="B21" s="32">
        <f>SUBTOTAL(9,B22:B23)</f>
        <v>26.54</v>
      </c>
      <c r="C21" s="32">
        <f>SUBTOTAL(9,C22:C23)</f>
        <v>77</v>
      </c>
      <c r="D21" s="32">
        <f>SUBTOTAL(9,D22:D23)</f>
        <v>84.1</v>
      </c>
      <c r="E21" s="33">
        <f t="shared" si="0"/>
        <v>3.1688018085908061</v>
      </c>
      <c r="F21" s="33">
        <f t="shared" si="1"/>
        <v>1.0922077922077922</v>
      </c>
    </row>
    <row r="22" spans="1:6" x14ac:dyDescent="0.25">
      <c r="A22" s="34" t="s">
        <v>46</v>
      </c>
      <c r="B22" s="35">
        <v>26.54</v>
      </c>
      <c r="C22" s="35">
        <v>77</v>
      </c>
      <c r="D22" s="35">
        <v>31</v>
      </c>
      <c r="E22" s="36">
        <f t="shared" si="0"/>
        <v>1.1680482290881689</v>
      </c>
      <c r="F22" s="36">
        <f t="shared" si="1"/>
        <v>0.40259740259740262</v>
      </c>
    </row>
    <row r="23" spans="1:6" x14ac:dyDescent="0.25">
      <c r="A23" s="34" t="s">
        <v>47</v>
      </c>
      <c r="B23" s="35">
        <v>0</v>
      </c>
      <c r="C23" s="35">
        <v>0</v>
      </c>
      <c r="D23" s="35">
        <v>53.1</v>
      </c>
      <c r="E23" s="36" t="str">
        <f t="shared" si="0"/>
        <v>-</v>
      </c>
      <c r="F23" s="36" t="str">
        <f t="shared" si="1"/>
        <v>-</v>
      </c>
    </row>
    <row r="24" spans="1:6" x14ac:dyDescent="0.25">
      <c r="A24" s="28" t="s">
        <v>48</v>
      </c>
      <c r="B24" s="29">
        <f>SUBTOTAL(9,B26:B27)</f>
        <v>695362.19</v>
      </c>
      <c r="C24" s="29">
        <v>716736.78</v>
      </c>
      <c r="D24" s="29">
        <f>SUBTOTAL(9,D26:D27)</f>
        <v>676449.01</v>
      </c>
      <c r="E24" s="30">
        <f t="shared" si="0"/>
        <v>0.97280096578158792</v>
      </c>
      <c r="F24" s="30">
        <f t="shared" si="1"/>
        <v>0.94379000614423603</v>
      </c>
    </row>
    <row r="25" spans="1:6" x14ac:dyDescent="0.25">
      <c r="A25" s="31" t="s">
        <v>49</v>
      </c>
      <c r="B25" s="32">
        <f>SUBTOTAL(9,B26:B27)</f>
        <v>695362.19</v>
      </c>
      <c r="C25" s="32">
        <f>SUBTOTAL(9,C26:C27)</f>
        <v>716736.78</v>
      </c>
      <c r="D25" s="32">
        <f>SUBTOTAL(9,D26:D27)</f>
        <v>676449.01</v>
      </c>
      <c r="E25" s="33">
        <f t="shared" si="0"/>
        <v>0.97280096578158792</v>
      </c>
      <c r="F25" s="33">
        <f t="shared" si="1"/>
        <v>0.94379000614423603</v>
      </c>
    </row>
    <row r="26" spans="1:6" x14ac:dyDescent="0.25">
      <c r="A26" s="34" t="s">
        <v>50</v>
      </c>
      <c r="B26" s="35">
        <v>674624.69</v>
      </c>
      <c r="C26" s="35">
        <v>702486.78</v>
      </c>
      <c r="D26" s="35">
        <v>670449.01</v>
      </c>
      <c r="E26" s="36">
        <f t="shared" si="0"/>
        <v>0.99381036587913807</v>
      </c>
      <c r="F26" s="36">
        <f t="shared" si="1"/>
        <v>0.95439377521097268</v>
      </c>
    </row>
    <row r="27" spans="1:6" x14ac:dyDescent="0.25">
      <c r="A27" s="34" t="s">
        <v>51</v>
      </c>
      <c r="B27" s="35">
        <v>20737.5</v>
      </c>
      <c r="C27" s="35">
        <v>14250</v>
      </c>
      <c r="D27" s="35">
        <v>6000</v>
      </c>
      <c r="E27" s="36">
        <f t="shared" si="0"/>
        <v>0.28933092224231466</v>
      </c>
      <c r="F27" s="36">
        <f t="shared" si="1"/>
        <v>0.42105263157894735</v>
      </c>
    </row>
    <row r="28" spans="1:6" x14ac:dyDescent="0.25">
      <c r="A28" s="25" t="s">
        <v>13</v>
      </c>
      <c r="B28" s="26">
        <f>SUBTOTAL(9,B31:B31)</f>
        <v>0</v>
      </c>
      <c r="C28" s="26">
        <v>210</v>
      </c>
      <c r="D28" s="26">
        <f>SUBTOTAL(9,D31:D31)</f>
        <v>210</v>
      </c>
      <c r="E28" s="27" t="str">
        <f t="shared" si="0"/>
        <v>-</v>
      </c>
      <c r="F28" s="27">
        <f t="shared" si="1"/>
        <v>1</v>
      </c>
    </row>
    <row r="29" spans="1:6" x14ac:dyDescent="0.25">
      <c r="A29" s="28" t="s">
        <v>52</v>
      </c>
      <c r="B29" s="29">
        <f>SUBTOTAL(9,B31:B31)</f>
        <v>0</v>
      </c>
      <c r="C29" s="29">
        <v>210</v>
      </c>
      <c r="D29" s="29">
        <f>SUBTOTAL(9,D31:D31)</f>
        <v>210</v>
      </c>
      <c r="E29" s="30" t="str">
        <f t="shared" si="0"/>
        <v>-</v>
      </c>
      <c r="F29" s="30">
        <f t="shared" si="1"/>
        <v>1</v>
      </c>
    </row>
    <row r="30" spans="1:6" x14ac:dyDescent="0.25">
      <c r="A30" s="31" t="s">
        <v>53</v>
      </c>
      <c r="B30" s="32">
        <f>SUBTOTAL(9,B31:B31)</f>
        <v>0</v>
      </c>
      <c r="C30" s="32">
        <f>SUBTOTAL(9,C31:C31)</f>
        <v>0</v>
      </c>
      <c r="D30" s="32">
        <f>SUBTOTAL(9,D31:D31)</f>
        <v>210</v>
      </c>
      <c r="E30" s="33" t="str">
        <f t="shared" si="0"/>
        <v>-</v>
      </c>
      <c r="F30" s="33" t="str">
        <f t="shared" si="1"/>
        <v>-</v>
      </c>
    </row>
    <row r="31" spans="1:6" x14ac:dyDescent="0.25">
      <c r="A31" s="34" t="s">
        <v>54</v>
      </c>
      <c r="B31" s="35">
        <v>0</v>
      </c>
      <c r="C31" s="35"/>
      <c r="D31" s="35">
        <v>210</v>
      </c>
      <c r="E31" s="36" t="str">
        <f t="shared" si="0"/>
        <v>-</v>
      </c>
      <c r="F31" s="36" t="str">
        <f t="shared" si="1"/>
        <v>-</v>
      </c>
    </row>
    <row r="32" spans="1:6" ht="20.100000000000001" customHeight="1" x14ac:dyDescent="0.25">
      <c r="A32" s="37" t="s">
        <v>55</v>
      </c>
      <c r="B32" s="38">
        <f>IFERROR(SUBTOTAL(9,B10:B31),0)</f>
        <v>932504.73</v>
      </c>
      <c r="C32" s="38">
        <f>C7+C28</f>
        <v>735980.55</v>
      </c>
      <c r="D32" s="38">
        <f>IFERROR(SUBTOTAL(9,D10:D31),0)</f>
        <v>695906.4</v>
      </c>
      <c r="E32" s="39">
        <f t="shared" si="0"/>
        <v>0.74627653631311874</v>
      </c>
      <c r="F32" s="39">
        <f t="shared" si="1"/>
        <v>0.94554998770008258</v>
      </c>
    </row>
    <row r="33" spans="1:6" x14ac:dyDescent="0.25">
      <c r="A33" s="11"/>
      <c r="B33" s="11"/>
      <c r="C33" s="11"/>
      <c r="D33" s="11"/>
      <c r="E33" s="11"/>
      <c r="F33" s="11"/>
    </row>
    <row r="34" spans="1:6" x14ac:dyDescent="0.25">
      <c r="A34" s="11"/>
      <c r="B34" s="11"/>
      <c r="C34" s="11"/>
      <c r="D34" s="11"/>
      <c r="E34" s="11"/>
      <c r="F34" s="11"/>
    </row>
    <row r="35" spans="1:6" s="7" customFormat="1" ht="24.95" customHeight="1" x14ac:dyDescent="0.25">
      <c r="A35" s="8" t="s">
        <v>56</v>
      </c>
      <c r="B35" s="9"/>
      <c r="C35" s="9"/>
      <c r="D35" s="9"/>
      <c r="E35" s="9"/>
      <c r="F35" s="9"/>
    </row>
    <row r="36" spans="1:6" ht="57.6" customHeight="1" x14ac:dyDescent="0.25">
      <c r="A36" s="40" t="s">
        <v>30</v>
      </c>
      <c r="B36" s="10" t="s">
        <v>31</v>
      </c>
      <c r="C36" s="10" t="s">
        <v>193</v>
      </c>
      <c r="D36" s="10" t="s">
        <v>32</v>
      </c>
      <c r="E36" s="10" t="s">
        <v>33</v>
      </c>
      <c r="F36" s="10" t="s">
        <v>34</v>
      </c>
    </row>
    <row r="37" spans="1:6" s="11" customFormat="1" ht="15.95" customHeight="1" x14ac:dyDescent="0.25">
      <c r="A37" s="12" t="s">
        <v>11</v>
      </c>
      <c r="B37" s="12">
        <f>COLUMN()</f>
        <v>2</v>
      </c>
      <c r="C37" s="12">
        <v>3</v>
      </c>
      <c r="D37" s="12">
        <f>COLUMN()</f>
        <v>4</v>
      </c>
      <c r="E37" s="12" t="str">
        <f>_xlfn.CONCAT(TEXT(COLUMN(),"@")," (",TEXT(D37,"@")," / ",TEXT(B37,"@"),")")</f>
        <v>5 (4 / 2)</v>
      </c>
      <c r="F37" s="12" t="str">
        <f>_xlfn.CONCAT(TEXT(COLUMN(),"@")," (",TEXT(D37,"@")," / ",TEXT(C37,"@"),")")</f>
        <v>6 (4 / 3)</v>
      </c>
    </row>
    <row r="38" spans="1:6" x14ac:dyDescent="0.25">
      <c r="A38" s="25" t="s">
        <v>15</v>
      </c>
      <c r="B38" s="26">
        <f>SUBTOTAL(9,B41:B76)</f>
        <v>695073.10000000009</v>
      </c>
      <c r="C38" s="26">
        <f>C39+C48+C74</f>
        <v>704850.97</v>
      </c>
      <c r="D38" s="26">
        <f>SUBTOTAL(9,D41:D76)</f>
        <v>672136.21999999986</v>
      </c>
      <c r="E38" s="27">
        <f t="shared" ref="E38:E70" si="4">IF(B38&lt;&gt;0,D38/B38,"-")</f>
        <v>0.96700076581873151</v>
      </c>
      <c r="F38" s="27">
        <f t="shared" ref="F38:F70" si="5">IF(C38&lt;&gt;0,D38/C38,"-")</f>
        <v>0.95358628789288591</v>
      </c>
    </row>
    <row r="39" spans="1:6" x14ac:dyDescent="0.25">
      <c r="A39" s="28" t="s">
        <v>57</v>
      </c>
      <c r="B39" s="29">
        <f>SUBTOTAL(9,B41:B47)</f>
        <v>504881.61</v>
      </c>
      <c r="C39" s="29">
        <v>573500.01</v>
      </c>
      <c r="D39" s="29">
        <f>SUBTOTAL(9,D41:D47)</f>
        <v>573077.91</v>
      </c>
      <c r="E39" s="30">
        <f t="shared" si="4"/>
        <v>1.1350738443414488</v>
      </c>
      <c r="F39" s="30">
        <f t="shared" si="5"/>
        <v>0.99926399303811697</v>
      </c>
    </row>
    <row r="40" spans="1:6" x14ac:dyDescent="0.25">
      <c r="A40" s="31" t="s">
        <v>58</v>
      </c>
      <c r="B40" s="32">
        <f>SUBTOTAL(9,B41:B43)</f>
        <v>421888.12</v>
      </c>
      <c r="C40" s="32">
        <f>SUBTOTAL(9,C41:C43)</f>
        <v>476287.92</v>
      </c>
      <c r="D40" s="32">
        <f>SUBTOTAL(9,D41:D43)</f>
        <v>476417.32</v>
      </c>
      <c r="E40" s="33">
        <f t="shared" si="4"/>
        <v>1.1292503804089102</v>
      </c>
      <c r="F40" s="33">
        <f t="shared" si="5"/>
        <v>1.0002716844046768</v>
      </c>
    </row>
    <row r="41" spans="1:6" x14ac:dyDescent="0.25">
      <c r="A41" s="34" t="s">
        <v>59</v>
      </c>
      <c r="B41" s="35">
        <v>420884.23</v>
      </c>
      <c r="C41" s="35">
        <v>476168.92</v>
      </c>
      <c r="D41" s="35">
        <v>476296.95</v>
      </c>
      <c r="E41" s="36">
        <f t="shared" si="4"/>
        <v>1.1316578670576467</v>
      </c>
      <c r="F41" s="36">
        <f t="shared" si="5"/>
        <v>1.0002688751714413</v>
      </c>
    </row>
    <row r="42" spans="1:6" x14ac:dyDescent="0.25">
      <c r="A42" s="34" t="s">
        <v>60</v>
      </c>
      <c r="B42" s="35">
        <v>82.71</v>
      </c>
      <c r="C42" s="35">
        <v>119</v>
      </c>
      <c r="D42" s="35">
        <v>120.37</v>
      </c>
      <c r="E42" s="36">
        <f t="shared" ref="E42" si="6">IF(B42&lt;&gt;0,D42/B42,"-")</f>
        <v>1.4553258372627254</v>
      </c>
      <c r="F42" s="36">
        <f t="shared" ref="F42" si="7">IF(C42&lt;&gt;0,D42/C42,"-")</f>
        <v>1.0115126050420169</v>
      </c>
    </row>
    <row r="43" spans="1:6" x14ac:dyDescent="0.25">
      <c r="A43" s="34" t="s">
        <v>194</v>
      </c>
      <c r="B43" s="35">
        <v>921.18</v>
      </c>
      <c r="C43" s="35"/>
      <c r="D43" s="35">
        <v>0</v>
      </c>
      <c r="E43" s="36">
        <f t="shared" si="4"/>
        <v>0</v>
      </c>
      <c r="F43" s="36" t="str">
        <f t="shared" si="5"/>
        <v>-</v>
      </c>
    </row>
    <row r="44" spans="1:6" x14ac:dyDescent="0.25">
      <c r="A44" s="31" t="s">
        <v>61</v>
      </c>
      <c r="B44" s="32">
        <f>SUBTOTAL(9,B45:B45)</f>
        <v>16449.45</v>
      </c>
      <c r="C44" s="32">
        <f>SUBTOTAL(9,C45:C45)</f>
        <v>20942.93</v>
      </c>
      <c r="D44" s="32">
        <f>SUBTOTAL(9,D45:D45)</f>
        <v>20344.060000000001</v>
      </c>
      <c r="E44" s="33">
        <f t="shared" si="4"/>
        <v>1.2367623233603555</v>
      </c>
      <c r="F44" s="33">
        <f t="shared" si="5"/>
        <v>0.97140466973818851</v>
      </c>
    </row>
    <row r="45" spans="1:6" x14ac:dyDescent="0.25">
      <c r="A45" s="34" t="s">
        <v>62</v>
      </c>
      <c r="B45" s="35">
        <v>16449.45</v>
      </c>
      <c r="C45" s="35">
        <v>20942.93</v>
      </c>
      <c r="D45" s="35">
        <v>20344.060000000001</v>
      </c>
      <c r="E45" s="36">
        <f t="shared" si="4"/>
        <v>1.2367623233603555</v>
      </c>
      <c r="F45" s="36">
        <f t="shared" si="5"/>
        <v>0.97140466973818851</v>
      </c>
    </row>
    <row r="46" spans="1:6" x14ac:dyDescent="0.25">
      <c r="A46" s="31" t="s">
        <v>63</v>
      </c>
      <c r="B46" s="32">
        <f>SUBTOTAL(9,B47:B47)</f>
        <v>66544.039999999994</v>
      </c>
      <c r="C46" s="32">
        <f>SUBTOTAL(9,C47:C47)</f>
        <v>76269.16</v>
      </c>
      <c r="D46" s="32">
        <f>SUBTOTAL(9,D47:D47)</f>
        <v>76316.53</v>
      </c>
      <c r="E46" s="33">
        <f t="shared" si="4"/>
        <v>1.1468574796480648</v>
      </c>
      <c r="F46" s="33">
        <f t="shared" si="5"/>
        <v>1.0006210898350001</v>
      </c>
    </row>
    <row r="47" spans="1:6" x14ac:dyDescent="0.25">
      <c r="A47" s="34" t="s">
        <v>64</v>
      </c>
      <c r="B47" s="35">
        <v>66544.039999999994</v>
      </c>
      <c r="C47" s="35">
        <v>76269.16</v>
      </c>
      <c r="D47" s="35">
        <v>76316.53</v>
      </c>
      <c r="E47" s="36">
        <f t="shared" si="4"/>
        <v>1.1468574796480648</v>
      </c>
      <c r="F47" s="36">
        <f t="shared" si="5"/>
        <v>1.0006210898350001</v>
      </c>
    </row>
    <row r="48" spans="1:6" x14ac:dyDescent="0.25">
      <c r="A48" s="28" t="s">
        <v>65</v>
      </c>
      <c r="B48" s="29">
        <f>SUBTOTAL(9,B50:B73)</f>
        <v>189498.69999999992</v>
      </c>
      <c r="C48" s="29">
        <v>130500.96</v>
      </c>
      <c r="D48" s="29">
        <f>SUBTOTAL(9,D50:D73)</f>
        <v>98367.340000000026</v>
      </c>
      <c r="E48" s="30">
        <f t="shared" si="4"/>
        <v>0.51909242649158049</v>
      </c>
      <c r="F48" s="30">
        <f t="shared" si="5"/>
        <v>0.75376717535257998</v>
      </c>
    </row>
    <row r="49" spans="1:6" x14ac:dyDescent="0.25">
      <c r="A49" s="31" t="s">
        <v>66</v>
      </c>
      <c r="B49" s="32">
        <f>SUBTOTAL(9,B50:B53)</f>
        <v>11545.150000000001</v>
      </c>
      <c r="C49" s="32">
        <f>SUBTOTAL(9,C50:C53)</f>
        <v>12184.21</v>
      </c>
      <c r="D49" s="32">
        <f>SUBTOTAL(9,D50:D53)</f>
        <v>11877.35</v>
      </c>
      <c r="E49" s="33">
        <f t="shared" si="4"/>
        <v>1.0287739873453354</v>
      </c>
      <c r="F49" s="33">
        <f t="shared" si="5"/>
        <v>0.97481494491641241</v>
      </c>
    </row>
    <row r="50" spans="1:6" x14ac:dyDescent="0.25">
      <c r="A50" s="34" t="s">
        <v>67</v>
      </c>
      <c r="B50" s="35">
        <v>1254.3599999999999</v>
      </c>
      <c r="C50" s="35">
        <v>1849</v>
      </c>
      <c r="D50" s="35">
        <v>2280.5</v>
      </c>
      <c r="E50" s="36">
        <f t="shared" si="4"/>
        <v>1.818058611562869</v>
      </c>
      <c r="F50" s="36">
        <f t="shared" si="5"/>
        <v>1.2333693888588426</v>
      </c>
    </row>
    <row r="51" spans="1:6" x14ac:dyDescent="0.25">
      <c r="A51" s="34" t="s">
        <v>68</v>
      </c>
      <c r="B51" s="35">
        <v>9440.7900000000009</v>
      </c>
      <c r="C51" s="35">
        <v>7605.21</v>
      </c>
      <c r="D51" s="35">
        <v>7311.36</v>
      </c>
      <c r="E51" s="36">
        <f t="shared" si="4"/>
        <v>0.77444366414251342</v>
      </c>
      <c r="F51" s="36">
        <f t="shared" si="5"/>
        <v>0.96136201367220619</v>
      </c>
    </row>
    <row r="52" spans="1:6" x14ac:dyDescent="0.25">
      <c r="A52" s="34" t="s">
        <v>69</v>
      </c>
      <c r="B52" s="35">
        <v>850</v>
      </c>
      <c r="C52" s="35">
        <v>2400</v>
      </c>
      <c r="D52" s="35">
        <v>1952.49</v>
      </c>
      <c r="E52" s="36">
        <f t="shared" si="4"/>
        <v>2.2970470588235292</v>
      </c>
      <c r="F52" s="36">
        <f t="shared" si="5"/>
        <v>0.81353750000000002</v>
      </c>
    </row>
    <row r="53" spans="1:6" x14ac:dyDescent="0.25">
      <c r="A53" s="34" t="s">
        <v>70</v>
      </c>
      <c r="B53" s="35">
        <v>0</v>
      </c>
      <c r="C53" s="35">
        <v>330</v>
      </c>
      <c r="D53" s="35">
        <v>333</v>
      </c>
      <c r="E53" s="36" t="str">
        <f t="shared" si="4"/>
        <v>-</v>
      </c>
      <c r="F53" s="36">
        <f t="shared" si="5"/>
        <v>1.009090909090909</v>
      </c>
    </row>
    <row r="54" spans="1:6" x14ac:dyDescent="0.25">
      <c r="A54" s="31" t="s">
        <v>71</v>
      </c>
      <c r="B54" s="32">
        <f>SUBTOTAL(9,B55:B58)</f>
        <v>23811.02</v>
      </c>
      <c r="C54" s="32">
        <f>SUBTOTAL(9,C55:C58)</f>
        <v>38841.25</v>
      </c>
      <c r="D54" s="32">
        <f>SUBTOTAL(9,D55:D58)</f>
        <v>20929.07</v>
      </c>
      <c r="E54" s="33">
        <f t="shared" si="4"/>
        <v>0.87896570579504785</v>
      </c>
      <c r="F54" s="33">
        <f t="shared" si="5"/>
        <v>0.53883616001029833</v>
      </c>
    </row>
    <row r="55" spans="1:6" x14ac:dyDescent="0.25">
      <c r="A55" s="34" t="s">
        <v>72</v>
      </c>
      <c r="B55" s="35">
        <v>8365.56</v>
      </c>
      <c r="C55" s="35">
        <v>6088.5</v>
      </c>
      <c r="D55" s="35">
        <v>6781.75</v>
      </c>
      <c r="E55" s="36">
        <f t="shared" si="4"/>
        <v>0.81067495780318355</v>
      </c>
      <c r="F55" s="36">
        <f t="shared" si="5"/>
        <v>1.1138621992280529</v>
      </c>
    </row>
    <row r="56" spans="1:6" x14ac:dyDescent="0.25">
      <c r="A56" s="34" t="s">
        <v>73</v>
      </c>
      <c r="B56" s="35">
        <v>12034.03</v>
      </c>
      <c r="C56" s="35">
        <v>28603.19</v>
      </c>
      <c r="D56" s="35">
        <v>10443.719999999999</v>
      </c>
      <c r="E56" s="36">
        <f t="shared" si="4"/>
        <v>0.86784892508993239</v>
      </c>
      <c r="F56" s="36">
        <f t="shared" si="5"/>
        <v>0.36512430956127623</v>
      </c>
    </row>
    <row r="57" spans="1:6" x14ac:dyDescent="0.25">
      <c r="A57" s="34" t="s">
        <v>74</v>
      </c>
      <c r="B57" s="35">
        <v>60.28</v>
      </c>
      <c r="C57" s="35">
        <v>80</v>
      </c>
      <c r="D57" s="35">
        <v>132.5</v>
      </c>
      <c r="E57" s="36">
        <f t="shared" si="4"/>
        <v>2.1980756469807563</v>
      </c>
      <c r="F57" s="36">
        <f t="shared" si="5"/>
        <v>1.65625</v>
      </c>
    </row>
    <row r="58" spans="1:6" x14ac:dyDescent="0.25">
      <c r="A58" s="34" t="s">
        <v>75</v>
      </c>
      <c r="B58" s="35">
        <v>3351.15</v>
      </c>
      <c r="C58" s="35">
        <v>4069.56</v>
      </c>
      <c r="D58" s="35">
        <v>3571.1</v>
      </c>
      <c r="E58" s="36">
        <f t="shared" si="4"/>
        <v>1.06563418527968</v>
      </c>
      <c r="F58" s="36">
        <f t="shared" si="5"/>
        <v>0.87751501390813746</v>
      </c>
    </row>
    <row r="59" spans="1:6" x14ac:dyDescent="0.25">
      <c r="A59" s="31" t="s">
        <v>76</v>
      </c>
      <c r="B59" s="32">
        <f>SUBTOTAL(9,B60:B68)</f>
        <v>148439.97999999998</v>
      </c>
      <c r="C59" s="32">
        <f>SUBTOTAL(9,C60:C68)</f>
        <v>73860.149999999994</v>
      </c>
      <c r="D59" s="32">
        <f>SUBTOTAL(9,D60:D68)</f>
        <v>60331.539999999994</v>
      </c>
      <c r="E59" s="33">
        <f t="shared" si="4"/>
        <v>0.40643726845018441</v>
      </c>
      <c r="F59" s="33">
        <f t="shared" si="5"/>
        <v>0.81683478844816859</v>
      </c>
    </row>
    <row r="60" spans="1:6" x14ac:dyDescent="0.25">
      <c r="A60" s="34" t="s">
        <v>77</v>
      </c>
      <c r="B60" s="35">
        <v>4508.8900000000003</v>
      </c>
      <c r="C60" s="35">
        <v>4925</v>
      </c>
      <c r="D60" s="35">
        <v>5017.0200000000004</v>
      </c>
      <c r="E60" s="36">
        <f t="shared" si="4"/>
        <v>1.1126951422633953</v>
      </c>
      <c r="F60" s="36">
        <f t="shared" si="5"/>
        <v>1.0186842639593909</v>
      </c>
    </row>
    <row r="61" spans="1:6" x14ac:dyDescent="0.25">
      <c r="A61" s="34" t="s">
        <v>78</v>
      </c>
      <c r="B61" s="35">
        <v>112701.29</v>
      </c>
      <c r="C61" s="35">
        <v>36625.31</v>
      </c>
      <c r="D61" s="35">
        <v>24932.1</v>
      </c>
      <c r="E61" s="36">
        <f t="shared" si="4"/>
        <v>0.22122284492040864</v>
      </c>
      <c r="F61" s="36">
        <f t="shared" si="5"/>
        <v>0.68073416989508073</v>
      </c>
    </row>
    <row r="62" spans="1:6" x14ac:dyDescent="0.25">
      <c r="A62" s="34" t="s">
        <v>79</v>
      </c>
      <c r="B62" s="35">
        <v>1410</v>
      </c>
      <c r="C62" s="35">
        <v>1300</v>
      </c>
      <c r="D62" s="35">
        <v>1494</v>
      </c>
      <c r="E62" s="36">
        <f t="shared" si="4"/>
        <v>1.0595744680851065</v>
      </c>
      <c r="F62" s="36">
        <f t="shared" si="5"/>
        <v>1.1492307692307693</v>
      </c>
    </row>
    <row r="63" spans="1:6" x14ac:dyDescent="0.25">
      <c r="A63" s="34" t="s">
        <v>80</v>
      </c>
      <c r="B63" s="35">
        <v>1084.46</v>
      </c>
      <c r="C63" s="35">
        <v>1280</v>
      </c>
      <c r="D63" s="35">
        <v>1122.18</v>
      </c>
      <c r="E63" s="36">
        <f t="shared" si="4"/>
        <v>1.0347822879589843</v>
      </c>
      <c r="F63" s="36">
        <f t="shared" si="5"/>
        <v>0.87670312500000003</v>
      </c>
    </row>
    <row r="64" spans="1:6" x14ac:dyDescent="0.25">
      <c r="A64" s="34" t="s">
        <v>81</v>
      </c>
      <c r="B64" s="35">
        <v>4485.8</v>
      </c>
      <c r="C64" s="35">
        <v>5373.5</v>
      </c>
      <c r="D64" s="35">
        <v>5133.8500000000004</v>
      </c>
      <c r="E64" s="36">
        <f t="shared" si="4"/>
        <v>1.1444669847072986</v>
      </c>
      <c r="F64" s="36">
        <f t="shared" si="5"/>
        <v>0.95540150739741325</v>
      </c>
    </row>
    <row r="65" spans="1:6" x14ac:dyDescent="0.25">
      <c r="A65" s="34" t="s">
        <v>82</v>
      </c>
      <c r="B65" s="35">
        <v>0</v>
      </c>
      <c r="C65" s="35">
        <v>134.84</v>
      </c>
      <c r="D65" s="35">
        <v>134.84</v>
      </c>
      <c r="E65" s="36" t="str">
        <f t="shared" si="4"/>
        <v>-</v>
      </c>
      <c r="F65" s="36">
        <f t="shared" si="5"/>
        <v>1</v>
      </c>
    </row>
    <row r="66" spans="1:6" x14ac:dyDescent="0.25">
      <c r="A66" s="34" t="s">
        <v>83</v>
      </c>
      <c r="B66" s="35">
        <v>7784.09</v>
      </c>
      <c r="C66" s="35">
        <v>7250</v>
      </c>
      <c r="D66" s="35">
        <v>3785.46</v>
      </c>
      <c r="E66" s="36">
        <f t="shared" si="4"/>
        <v>0.48630732686800898</v>
      </c>
      <c r="F66" s="36">
        <f t="shared" si="5"/>
        <v>0.52213241379310349</v>
      </c>
    </row>
    <row r="67" spans="1:6" x14ac:dyDescent="0.25">
      <c r="A67" s="34" t="s">
        <v>84</v>
      </c>
      <c r="B67" s="35">
        <v>3009.43</v>
      </c>
      <c r="C67" s="35">
        <v>3411.22</v>
      </c>
      <c r="D67" s="35">
        <v>3744.74</v>
      </c>
      <c r="E67" s="36">
        <f t="shared" si="4"/>
        <v>1.244335306021406</v>
      </c>
      <c r="F67" s="36">
        <f t="shared" si="5"/>
        <v>1.0977714717901512</v>
      </c>
    </row>
    <row r="68" spans="1:6" x14ac:dyDescent="0.25">
      <c r="A68" s="34" t="s">
        <v>85</v>
      </c>
      <c r="B68" s="35">
        <v>13456.02</v>
      </c>
      <c r="C68" s="35">
        <v>13560.28</v>
      </c>
      <c r="D68" s="35">
        <v>14967.35</v>
      </c>
      <c r="E68" s="36">
        <f t="shared" si="4"/>
        <v>1.1123162718248041</v>
      </c>
      <c r="F68" s="36">
        <f t="shared" si="5"/>
        <v>1.1037640815676373</v>
      </c>
    </row>
    <row r="69" spans="1:6" x14ac:dyDescent="0.25">
      <c r="A69" s="31" t="s">
        <v>86</v>
      </c>
      <c r="B69" s="32">
        <f>SUBTOTAL(9,B70:B73)</f>
        <v>5702.5499999999993</v>
      </c>
      <c r="C69" s="32">
        <f>SUBTOTAL(9,C70:C73)</f>
        <v>5615.35</v>
      </c>
      <c r="D69" s="32">
        <f>SUBTOTAL(9,D70:D73)</f>
        <v>5229.380000000001</v>
      </c>
      <c r="E69" s="33">
        <f t="shared" si="4"/>
        <v>0.91702483976466698</v>
      </c>
      <c r="F69" s="33">
        <f t="shared" si="5"/>
        <v>0.93126519273064023</v>
      </c>
    </row>
    <row r="70" spans="1:6" x14ac:dyDescent="0.25">
      <c r="A70" s="34" t="s">
        <v>87</v>
      </c>
      <c r="B70" s="35">
        <v>799.44</v>
      </c>
      <c r="C70" s="35">
        <v>803.24</v>
      </c>
      <c r="D70" s="35">
        <v>803.24</v>
      </c>
      <c r="E70" s="36">
        <f t="shared" si="4"/>
        <v>1.0047533273291303</v>
      </c>
      <c r="F70" s="36">
        <f t="shared" si="5"/>
        <v>1</v>
      </c>
    </row>
    <row r="71" spans="1:6" x14ac:dyDescent="0.25">
      <c r="A71" s="34" t="s">
        <v>88</v>
      </c>
      <c r="B71" s="35">
        <v>695.46</v>
      </c>
      <c r="C71" s="35">
        <v>693.35</v>
      </c>
      <c r="D71" s="35">
        <v>445.04</v>
      </c>
      <c r="E71" s="36">
        <f t="shared" ref="E71:E92" si="8">IF(B71&lt;&gt;0,D71/B71,"-")</f>
        <v>0.63992177839128062</v>
      </c>
      <c r="F71" s="36">
        <f t="shared" ref="F71:F95" si="9">IF(C71&lt;&gt;0,D71/C71,"-")</f>
        <v>0.64186918583687891</v>
      </c>
    </row>
    <row r="72" spans="1:6" x14ac:dyDescent="0.25">
      <c r="A72" s="34" t="s">
        <v>195</v>
      </c>
      <c r="B72" s="35">
        <v>26.54</v>
      </c>
      <c r="C72" s="35"/>
      <c r="D72" s="35">
        <v>0</v>
      </c>
      <c r="E72" s="36">
        <f t="shared" ref="E72" si="10">IF(B72&lt;&gt;0,D72/B72,"-")</f>
        <v>0</v>
      </c>
      <c r="F72" s="36" t="str">
        <f t="shared" ref="F72" si="11">IF(C72&lt;&gt;0,D72/C72,"-")</f>
        <v>-</v>
      </c>
    </row>
    <row r="73" spans="1:6" x14ac:dyDescent="0.25">
      <c r="A73" s="34" t="s">
        <v>89</v>
      </c>
      <c r="B73" s="35">
        <v>4181.1099999999997</v>
      </c>
      <c r="C73" s="35">
        <v>4118.76</v>
      </c>
      <c r="D73" s="35">
        <v>3981.1000000000008</v>
      </c>
      <c r="E73" s="36">
        <f t="shared" si="8"/>
        <v>0.95216342071842197</v>
      </c>
      <c r="F73" s="36">
        <f t="shared" si="9"/>
        <v>0.96657731938738856</v>
      </c>
    </row>
    <row r="74" spans="1:6" x14ac:dyDescent="0.25">
      <c r="A74" s="28" t="s">
        <v>90</v>
      </c>
      <c r="B74" s="29">
        <f>SUBTOTAL(9,B76:B76)</f>
        <v>692.79</v>
      </c>
      <c r="C74" s="29">
        <v>850</v>
      </c>
      <c r="D74" s="29">
        <f>SUBTOTAL(9,D76:D76)</f>
        <v>690.97</v>
      </c>
      <c r="E74" s="30">
        <f t="shared" si="8"/>
        <v>0.99737294129534215</v>
      </c>
      <c r="F74" s="30">
        <f t="shared" si="9"/>
        <v>0.81290588235294126</v>
      </c>
    </row>
    <row r="75" spans="1:6" x14ac:dyDescent="0.25">
      <c r="A75" s="31" t="s">
        <v>91</v>
      </c>
      <c r="B75" s="32">
        <f>SUBTOTAL(9,B76:B76)</f>
        <v>692.79</v>
      </c>
      <c r="C75" s="32">
        <f>SUBTOTAL(9,C76:C76)</f>
        <v>850</v>
      </c>
      <c r="D75" s="32">
        <f>SUBTOTAL(9,D76:D76)</f>
        <v>690.97</v>
      </c>
      <c r="E75" s="33">
        <f t="shared" si="8"/>
        <v>0.99737294129534215</v>
      </c>
      <c r="F75" s="33">
        <f t="shared" si="9"/>
        <v>0.81290588235294126</v>
      </c>
    </row>
    <row r="76" spans="1:6" x14ac:dyDescent="0.25">
      <c r="A76" s="34" t="s">
        <v>92</v>
      </c>
      <c r="B76" s="35">
        <v>692.79</v>
      </c>
      <c r="C76" s="35">
        <v>850</v>
      </c>
      <c r="D76" s="35">
        <v>690.97</v>
      </c>
      <c r="E76" s="36">
        <f t="shared" si="8"/>
        <v>0.99737294129534215</v>
      </c>
      <c r="F76" s="36">
        <f t="shared" si="9"/>
        <v>0.81290588235294126</v>
      </c>
    </row>
    <row r="77" spans="1:6" x14ac:dyDescent="0.25">
      <c r="A77" s="25" t="s">
        <v>16</v>
      </c>
      <c r="B77" s="26">
        <f>SUBTOTAL(9,B80:B94)</f>
        <v>237431.63</v>
      </c>
      <c r="C77" s="26">
        <f>C78+C87+C90</f>
        <v>31129.579999999998</v>
      </c>
      <c r="D77" s="26">
        <f>SUBTOTAL(9,D80:D94)</f>
        <v>23770.18</v>
      </c>
      <c r="E77" s="27">
        <f t="shared" si="8"/>
        <v>0.1001137885462017</v>
      </c>
      <c r="F77" s="27">
        <f t="shared" si="9"/>
        <v>0.76358820131848881</v>
      </c>
    </row>
    <row r="78" spans="1:6" x14ac:dyDescent="0.25">
      <c r="A78" s="28" t="s">
        <v>93</v>
      </c>
      <c r="B78" s="29">
        <f>SUBTOTAL(9,B80:B86)</f>
        <v>24540.23</v>
      </c>
      <c r="C78" s="29">
        <v>17206.559999999998</v>
      </c>
      <c r="D78" s="29">
        <f>SUBTOTAL(9,D80:D86)</f>
        <v>10117.16</v>
      </c>
      <c r="E78" s="30">
        <f t="shared" si="8"/>
        <v>0.41226834467321616</v>
      </c>
      <c r="F78" s="30">
        <f t="shared" si="9"/>
        <v>0.58798272286848741</v>
      </c>
    </row>
    <row r="79" spans="1:6" x14ac:dyDescent="0.25">
      <c r="A79" s="31" t="s">
        <v>94</v>
      </c>
      <c r="B79" s="32">
        <f>SUBTOTAL(9,B80:B82)</f>
        <v>24431.25</v>
      </c>
      <c r="C79" s="32">
        <f>SUBTOTAL(9,C80:C82)</f>
        <v>17004.919999999998</v>
      </c>
      <c r="D79" s="32">
        <f>SUBTOTAL(9,D80:D82)</f>
        <v>9662.52</v>
      </c>
      <c r="E79" s="33">
        <f t="shared" si="8"/>
        <v>0.39549838833461243</v>
      </c>
      <c r="F79" s="33">
        <f t="shared" si="9"/>
        <v>0.56821908012504629</v>
      </c>
    </row>
    <row r="80" spans="1:6" x14ac:dyDescent="0.25">
      <c r="A80" s="34" t="s">
        <v>95</v>
      </c>
      <c r="B80" s="35">
        <v>18637.5</v>
      </c>
      <c r="C80" s="35">
        <v>5225.72</v>
      </c>
      <c r="D80" s="35">
        <v>6133.32</v>
      </c>
      <c r="E80" s="36">
        <f t="shared" si="8"/>
        <v>0.3290849094567404</v>
      </c>
      <c r="F80" s="36">
        <f t="shared" si="9"/>
        <v>1.1736794164249136</v>
      </c>
    </row>
    <row r="81" spans="1:6" x14ac:dyDescent="0.25">
      <c r="A81" s="34" t="s">
        <v>96</v>
      </c>
      <c r="B81" s="35">
        <v>2137.5</v>
      </c>
      <c r="C81" s="35">
        <v>3529.2</v>
      </c>
      <c r="D81" s="35">
        <v>3529.2</v>
      </c>
      <c r="E81" s="36">
        <f t="shared" si="8"/>
        <v>1.6510877192982456</v>
      </c>
      <c r="F81" s="36">
        <f t="shared" si="9"/>
        <v>1</v>
      </c>
    </row>
    <row r="82" spans="1:6" x14ac:dyDescent="0.25">
      <c r="A82" s="34" t="s">
        <v>97</v>
      </c>
      <c r="B82" s="35">
        <v>3656.25</v>
      </c>
      <c r="C82" s="35">
        <v>8250</v>
      </c>
      <c r="D82" s="35">
        <v>0</v>
      </c>
      <c r="E82" s="36">
        <f t="shared" si="8"/>
        <v>0</v>
      </c>
      <c r="F82" s="36">
        <f t="shared" si="9"/>
        <v>0</v>
      </c>
    </row>
    <row r="83" spans="1:6" x14ac:dyDescent="0.25">
      <c r="A83" s="31" t="s">
        <v>98</v>
      </c>
      <c r="B83" s="32">
        <f>SUBTOTAL(9,B84:B84)</f>
        <v>108.98</v>
      </c>
      <c r="C83" s="32">
        <f>SUBTOTAL(9,C84:C84)</f>
        <v>201.64</v>
      </c>
      <c r="D83" s="32">
        <f>SUBTOTAL(9,D84:D84)</f>
        <v>259.64</v>
      </c>
      <c r="E83" s="33">
        <f t="shared" si="8"/>
        <v>2.3824554964213616</v>
      </c>
      <c r="F83" s="33">
        <f t="shared" si="9"/>
        <v>1.287641341003769</v>
      </c>
    </row>
    <row r="84" spans="1:6" x14ac:dyDescent="0.25">
      <c r="A84" s="34" t="s">
        <v>99</v>
      </c>
      <c r="B84" s="35">
        <v>108.98</v>
      </c>
      <c r="C84" s="35">
        <v>201.64</v>
      </c>
      <c r="D84" s="35">
        <v>259.64</v>
      </c>
      <c r="E84" s="36">
        <f t="shared" si="8"/>
        <v>2.3824554964213616</v>
      </c>
      <c r="F84" s="36">
        <f t="shared" si="9"/>
        <v>1.287641341003769</v>
      </c>
    </row>
    <row r="85" spans="1:6" x14ac:dyDescent="0.25">
      <c r="A85" s="31" t="s">
        <v>100</v>
      </c>
      <c r="B85" s="32">
        <f>SUBTOTAL(9,B86:B86)</f>
        <v>0</v>
      </c>
      <c r="C85" s="32">
        <f>SUBTOTAL(9,C86:C86)</f>
        <v>0</v>
      </c>
      <c r="D85" s="32">
        <f>SUBTOTAL(9,D86:D86)</f>
        <v>195</v>
      </c>
      <c r="E85" s="33" t="str">
        <f t="shared" si="8"/>
        <v>-</v>
      </c>
      <c r="F85" s="33" t="str">
        <f t="shared" si="9"/>
        <v>-</v>
      </c>
    </row>
    <row r="86" spans="1:6" x14ac:dyDescent="0.25">
      <c r="A86" s="34" t="s">
        <v>101</v>
      </c>
      <c r="B86" s="35">
        <v>0</v>
      </c>
      <c r="C86" s="35">
        <v>0</v>
      </c>
      <c r="D86" s="35">
        <v>195</v>
      </c>
      <c r="E86" s="36" t="str">
        <f t="shared" si="8"/>
        <v>-</v>
      </c>
      <c r="F86" s="36" t="str">
        <f t="shared" si="9"/>
        <v>-</v>
      </c>
    </row>
    <row r="87" spans="1:6" x14ac:dyDescent="0.25">
      <c r="A87" s="28" t="s">
        <v>102</v>
      </c>
      <c r="B87" s="29">
        <f>SUBTOTAL(9,B89:B89)</f>
        <v>0</v>
      </c>
      <c r="C87" s="29">
        <v>500</v>
      </c>
      <c r="D87" s="29">
        <f>SUBTOTAL(9,D89:D89)</f>
        <v>230</v>
      </c>
      <c r="E87" s="30" t="str">
        <f t="shared" si="8"/>
        <v>-</v>
      </c>
      <c r="F87" s="30">
        <f t="shared" si="9"/>
        <v>0.46</v>
      </c>
    </row>
    <row r="88" spans="1:6" x14ac:dyDescent="0.25">
      <c r="A88" s="31" t="s">
        <v>103</v>
      </c>
      <c r="B88" s="32">
        <f>SUBTOTAL(9,B89:B89)</f>
        <v>0</v>
      </c>
      <c r="C88" s="32">
        <f>SUBTOTAL(9,C89:C89)</f>
        <v>500</v>
      </c>
      <c r="D88" s="32">
        <f>SUBTOTAL(9,D89:D89)</f>
        <v>230</v>
      </c>
      <c r="E88" s="33" t="str">
        <f t="shared" si="8"/>
        <v>-</v>
      </c>
      <c r="F88" s="33">
        <f t="shared" si="9"/>
        <v>0.46</v>
      </c>
    </row>
    <row r="89" spans="1:6" x14ac:dyDescent="0.25">
      <c r="A89" s="34" t="s">
        <v>104</v>
      </c>
      <c r="B89" s="35">
        <v>0</v>
      </c>
      <c r="C89" s="35">
        <v>500</v>
      </c>
      <c r="D89" s="35">
        <v>230</v>
      </c>
      <c r="E89" s="36" t="str">
        <f t="shared" si="8"/>
        <v>-</v>
      </c>
      <c r="F89" s="36">
        <f t="shared" si="9"/>
        <v>0.46</v>
      </c>
    </row>
    <row r="90" spans="1:6" x14ac:dyDescent="0.25">
      <c r="A90" s="28" t="s">
        <v>105</v>
      </c>
      <c r="B90" s="29">
        <f>SUBTOTAL(9,B92:B94)</f>
        <v>212891.40000000002</v>
      </c>
      <c r="C90" s="29">
        <v>13423.02</v>
      </c>
      <c r="D90" s="29">
        <f>SUBTOTAL(9,D92:D94)</f>
        <v>13423.02</v>
      </c>
      <c r="E90" s="30">
        <f t="shared" si="8"/>
        <v>6.3051020379404701E-2</v>
      </c>
      <c r="F90" s="30">
        <f t="shared" si="9"/>
        <v>1</v>
      </c>
    </row>
    <row r="91" spans="1:6" x14ac:dyDescent="0.25">
      <c r="A91" s="31" t="s">
        <v>196</v>
      </c>
      <c r="B91" s="32">
        <f>SUBTOTAL(9,B92:B92)</f>
        <v>84438.21</v>
      </c>
      <c r="C91" s="32">
        <f>SUBTOTAL(9,C92:C92)</f>
        <v>0</v>
      </c>
      <c r="D91" s="32">
        <f>SUBTOTAL(9,D92:D92)</f>
        <v>0</v>
      </c>
      <c r="E91" s="33">
        <f t="shared" si="8"/>
        <v>0</v>
      </c>
      <c r="F91" s="33" t="str">
        <f t="shared" si="9"/>
        <v>-</v>
      </c>
    </row>
    <row r="92" spans="1:6" x14ac:dyDescent="0.25">
      <c r="A92" s="34" t="s">
        <v>197</v>
      </c>
      <c r="B92" s="35">
        <v>84438.21</v>
      </c>
      <c r="C92" s="35">
        <v>0</v>
      </c>
      <c r="D92" s="35"/>
      <c r="E92" s="36">
        <f t="shared" si="8"/>
        <v>0</v>
      </c>
      <c r="F92" s="36" t="str">
        <f t="shared" si="9"/>
        <v>-</v>
      </c>
    </row>
    <row r="93" spans="1:6" x14ac:dyDescent="0.25">
      <c r="A93" s="31" t="s">
        <v>106</v>
      </c>
      <c r="B93" s="32">
        <f>SUBTOTAL(9,B94:B94)</f>
        <v>128453.19</v>
      </c>
      <c r="C93" s="32">
        <f>SUBTOTAL(9,C94:C94)</f>
        <v>13423.02</v>
      </c>
      <c r="D93" s="32">
        <f>SUBTOTAL(9,D94:D94)</f>
        <v>13423.02</v>
      </c>
      <c r="E93" s="33">
        <f t="shared" ref="E93:E94" si="12">IF(B93&lt;&gt;0,D93/B93,"-")</f>
        <v>0.10449736592761924</v>
      </c>
      <c r="F93" s="33">
        <f t="shared" ref="F93:F94" si="13">IF(C93&lt;&gt;0,D93/C93,"-")</f>
        <v>1</v>
      </c>
    </row>
    <row r="94" spans="1:6" x14ac:dyDescent="0.25">
      <c r="A94" s="34" t="s">
        <v>107</v>
      </c>
      <c r="B94" s="35">
        <v>128453.19</v>
      </c>
      <c r="C94" s="35">
        <v>13423.02</v>
      </c>
      <c r="D94" s="35">
        <v>13423.02</v>
      </c>
      <c r="E94" s="36">
        <f t="shared" si="12"/>
        <v>0.10449736592761924</v>
      </c>
      <c r="F94" s="36">
        <f t="shared" si="13"/>
        <v>1</v>
      </c>
    </row>
    <row r="95" spans="1:6" ht="20.100000000000001" customHeight="1" x14ac:dyDescent="0.25">
      <c r="A95" s="37" t="s">
        <v>55</v>
      </c>
      <c r="B95" s="38">
        <f>IFERROR(SUBTOTAL(9,B41:B94),0)</f>
        <v>932504.73</v>
      </c>
      <c r="C95" s="38">
        <f>C38+C77</f>
        <v>735980.54999999993</v>
      </c>
      <c r="D95" s="38">
        <f>IFERROR(SUBTOTAL(9,D41:D94),0)</f>
        <v>695906.39999999979</v>
      </c>
      <c r="E95" s="39">
        <f>IF(B95&lt;&gt;0,D95/D95,"-")</f>
        <v>1</v>
      </c>
      <c r="F95" s="39">
        <f t="shared" si="9"/>
        <v>0.94554998770008236</v>
      </c>
    </row>
    <row r="96" spans="1:6" x14ac:dyDescent="0.25">
      <c r="E96" s="11"/>
      <c r="F96" s="11"/>
    </row>
    <row r="97" spans="1:6" x14ac:dyDescent="0.25">
      <c r="C97" s="24"/>
    </row>
    <row r="102" spans="1:6" s="6" customFormat="1" ht="24.95" customHeight="1" x14ac:dyDescent="0.3">
      <c r="A102" s="65" t="s">
        <v>108</v>
      </c>
      <c r="B102" s="65"/>
      <c r="C102" s="65"/>
      <c r="D102" s="65"/>
      <c r="E102" s="65"/>
      <c r="F102" s="65"/>
    </row>
    <row r="103" spans="1:6" s="7" customFormat="1" ht="24.95" customHeight="1" x14ac:dyDescent="0.25">
      <c r="A103" s="8" t="s">
        <v>29</v>
      </c>
      <c r="B103" s="9"/>
      <c r="C103" s="9"/>
      <c r="D103" s="9"/>
      <c r="E103" s="9"/>
      <c r="F103" s="9"/>
    </row>
    <row r="104" spans="1:6" ht="57.6" customHeight="1" x14ac:dyDescent="0.25">
      <c r="A104" s="10" t="s">
        <v>30</v>
      </c>
      <c r="B104" s="10" t="s">
        <v>31</v>
      </c>
      <c r="C104" s="10" t="s">
        <v>193</v>
      </c>
      <c r="D104" s="10" t="s">
        <v>32</v>
      </c>
      <c r="E104" s="10" t="s">
        <v>33</v>
      </c>
      <c r="F104" s="10" t="s">
        <v>34</v>
      </c>
    </row>
    <row r="105" spans="1:6" s="11" customFormat="1" ht="15.95" customHeight="1" x14ac:dyDescent="0.25">
      <c r="A105" s="12" t="s">
        <v>11</v>
      </c>
      <c r="B105" s="12">
        <f>COLUMN()</f>
        <v>2</v>
      </c>
      <c r="C105" s="12">
        <f>COLUMN()</f>
        <v>3</v>
      </c>
      <c r="D105" s="12">
        <f>COLUMN()</f>
        <v>4</v>
      </c>
      <c r="E105" s="12" t="str">
        <f>_xlfn.CONCAT(TEXT(COLUMN(),"@")," (",TEXT(D105,"@")," / ",TEXT(B105,"@"),")")</f>
        <v>5 (4 / 2)</v>
      </c>
      <c r="F105" s="12" t="str">
        <f>_xlfn.CONCAT(TEXT(COLUMN(),"@")," (",TEXT(D105,"@")," / ",TEXT(C105,"@"),")")</f>
        <v>6 (4 / 3)</v>
      </c>
    </row>
    <row r="106" spans="1:6" x14ac:dyDescent="0.25">
      <c r="A106" s="25" t="s">
        <v>109</v>
      </c>
      <c r="B106" s="26">
        <f>SUBTOTAL(9,B107:B107)</f>
        <v>695362.19</v>
      </c>
      <c r="C106" s="26">
        <f>SUBTOTAL(9,C107:C107)</f>
        <v>716736.78</v>
      </c>
      <c r="D106" s="26">
        <f>SUBTOTAL(9,D107:D107)</f>
        <v>676449.01</v>
      </c>
      <c r="E106" s="27">
        <f t="shared" ref="E106:E116" si="14">IF(B106&lt;&gt;0,D106/B106,"-")</f>
        <v>0.97280096578158792</v>
      </c>
      <c r="F106" s="27">
        <f t="shared" ref="F106:F116" si="15">IF(C106&lt;&gt;0,D106/C106,"-")</f>
        <v>0.94379000614423603</v>
      </c>
    </row>
    <row r="107" spans="1:6" x14ac:dyDescent="0.25">
      <c r="A107" s="34" t="s">
        <v>110</v>
      </c>
      <c r="B107" s="35">
        <v>695362.19</v>
      </c>
      <c r="C107" s="35">
        <v>716736.78</v>
      </c>
      <c r="D107" s="35">
        <v>676449.01</v>
      </c>
      <c r="E107" s="36">
        <f t="shared" si="14"/>
        <v>0.97280096578158792</v>
      </c>
      <c r="F107" s="36">
        <f t="shared" si="15"/>
        <v>0.94379000614423603</v>
      </c>
    </row>
    <row r="108" spans="1:6" x14ac:dyDescent="0.25">
      <c r="A108" s="25" t="s">
        <v>111</v>
      </c>
      <c r="B108" s="26">
        <f>SUBTOTAL(9,B109:B109)</f>
        <v>26.54</v>
      </c>
      <c r="C108" s="26">
        <f>SUBTOTAL(9,C109:C109)</f>
        <v>77</v>
      </c>
      <c r="D108" s="26">
        <f>SUBTOTAL(9,D109:D109)</f>
        <v>84.1</v>
      </c>
      <c r="E108" s="27">
        <f t="shared" si="14"/>
        <v>3.1688018085908061</v>
      </c>
      <c r="F108" s="27">
        <f t="shared" si="15"/>
        <v>1.0922077922077922</v>
      </c>
    </row>
    <row r="109" spans="1:6" x14ac:dyDescent="0.25">
      <c r="A109" s="34" t="s">
        <v>112</v>
      </c>
      <c r="B109" s="35">
        <v>26.54</v>
      </c>
      <c r="C109" s="35">
        <v>77</v>
      </c>
      <c r="D109" s="35">
        <v>84.1</v>
      </c>
      <c r="E109" s="36">
        <f t="shared" si="14"/>
        <v>3.1688018085908061</v>
      </c>
      <c r="F109" s="36">
        <f t="shared" si="15"/>
        <v>1.0922077922077922</v>
      </c>
    </row>
    <row r="110" spans="1:6" x14ac:dyDescent="0.25">
      <c r="A110" s="25" t="s">
        <v>113</v>
      </c>
      <c r="B110" s="26">
        <f>SUBTOTAL(9,B111:B111)</f>
        <v>5727</v>
      </c>
      <c r="C110" s="26">
        <f>SUBTOTAL(9,C111:C111)</f>
        <v>4748.6099999999997</v>
      </c>
      <c r="D110" s="26">
        <f>SUBTOTAL(9,D111:D111)</f>
        <v>6008.97</v>
      </c>
      <c r="E110" s="27">
        <f t="shared" si="14"/>
        <v>1.0492352016762703</v>
      </c>
      <c r="F110" s="27">
        <f t="shared" si="15"/>
        <v>1.2654166166520309</v>
      </c>
    </row>
    <row r="111" spans="1:6" x14ac:dyDescent="0.25">
      <c r="A111" s="34" t="s">
        <v>114</v>
      </c>
      <c r="B111" s="35">
        <v>5727</v>
      </c>
      <c r="C111" s="35">
        <v>4748.6099999999997</v>
      </c>
      <c r="D111" s="35">
        <v>6008.97</v>
      </c>
      <c r="E111" s="36">
        <f t="shared" si="14"/>
        <v>1.0492352016762703</v>
      </c>
      <c r="F111" s="36">
        <f t="shared" si="15"/>
        <v>1.2654166166520309</v>
      </c>
    </row>
    <row r="112" spans="1:6" x14ac:dyDescent="0.25">
      <c r="A112" s="25" t="s">
        <v>115</v>
      </c>
      <c r="B112" s="26">
        <f>SUBTOTAL(9,B113:B113)</f>
        <v>228001.92000000001</v>
      </c>
      <c r="C112" s="26">
        <f>SUBTOTAL(9,C113:C113)</f>
        <v>0</v>
      </c>
      <c r="D112" s="26">
        <f>SUBTOTAL(9,D113:D113)</f>
        <v>0</v>
      </c>
      <c r="E112" s="27">
        <f t="shared" si="14"/>
        <v>0</v>
      </c>
      <c r="F112" s="27" t="str">
        <f t="shared" si="15"/>
        <v>-</v>
      </c>
    </row>
    <row r="113" spans="1:6" x14ac:dyDescent="0.25">
      <c r="A113" s="34" t="s">
        <v>116</v>
      </c>
      <c r="B113" s="35">
        <v>228001.92000000001</v>
      </c>
      <c r="C113" s="35">
        <v>0</v>
      </c>
      <c r="D113" s="35">
        <v>0</v>
      </c>
      <c r="E113" s="36">
        <f t="shared" si="14"/>
        <v>0</v>
      </c>
      <c r="F113" s="36" t="str">
        <f t="shared" si="15"/>
        <v>-</v>
      </c>
    </row>
    <row r="114" spans="1:6" x14ac:dyDescent="0.25">
      <c r="A114" s="25" t="s">
        <v>117</v>
      </c>
      <c r="B114" s="26">
        <f>SUBTOTAL(9,B115:B115)</f>
        <v>0</v>
      </c>
      <c r="C114" s="26">
        <f>SUBTOTAL(9,C115:C115)</f>
        <v>210</v>
      </c>
      <c r="D114" s="26">
        <f>SUBTOTAL(9,D115:D115)</f>
        <v>210</v>
      </c>
      <c r="E114" s="27" t="str">
        <f t="shared" si="14"/>
        <v>-</v>
      </c>
      <c r="F114" s="27">
        <f t="shared" si="15"/>
        <v>1</v>
      </c>
    </row>
    <row r="115" spans="1:6" x14ac:dyDescent="0.25">
      <c r="A115" s="34" t="s">
        <v>118</v>
      </c>
      <c r="B115" s="35">
        <v>0</v>
      </c>
      <c r="C115" s="35">
        <v>210</v>
      </c>
      <c r="D115" s="35">
        <v>210</v>
      </c>
      <c r="E115" s="36" t="str">
        <f t="shared" si="14"/>
        <v>-</v>
      </c>
      <c r="F115" s="36">
        <f t="shared" si="15"/>
        <v>1</v>
      </c>
    </row>
    <row r="116" spans="1:6" ht="20.100000000000001" customHeight="1" x14ac:dyDescent="0.25">
      <c r="A116" s="37" t="s">
        <v>55</v>
      </c>
      <c r="B116" s="38">
        <f>IFERROR(SUBTOTAL(9,B107:B115),0)</f>
        <v>929117.65</v>
      </c>
      <c r="C116" s="38">
        <f>IFERROR(SUBTOTAL(9,C107:C115),0)</f>
        <v>721772.39</v>
      </c>
      <c r="D116" s="38">
        <f>IFERROR(SUBTOTAL(9,D107:D115),0)</f>
        <v>682752.08</v>
      </c>
      <c r="E116" s="39">
        <f t="shared" si="14"/>
        <v>0.7348392100828135</v>
      </c>
      <c r="F116" s="39">
        <f t="shared" si="15"/>
        <v>0.94593820636447445</v>
      </c>
    </row>
    <row r="117" spans="1:6" x14ac:dyDescent="0.25">
      <c r="A117" s="11"/>
      <c r="B117" s="11"/>
      <c r="C117" s="11"/>
      <c r="D117" s="11"/>
      <c r="E117" s="11"/>
      <c r="F117" s="11"/>
    </row>
    <row r="118" spans="1:6" x14ac:dyDescent="0.25">
      <c r="A118" s="11"/>
      <c r="B118" s="11"/>
      <c r="C118" s="11"/>
      <c r="D118" s="11"/>
      <c r="E118" s="11"/>
      <c r="F118" s="11"/>
    </row>
    <row r="119" spans="1:6" s="7" customFormat="1" ht="24.95" customHeight="1" x14ac:dyDescent="0.25">
      <c r="A119" s="8" t="s">
        <v>56</v>
      </c>
      <c r="B119" s="9"/>
      <c r="C119" s="9"/>
      <c r="D119" s="9"/>
      <c r="E119" s="9"/>
      <c r="F119" s="9"/>
    </row>
    <row r="120" spans="1:6" ht="57.6" customHeight="1" x14ac:dyDescent="0.25">
      <c r="A120" s="40" t="s">
        <v>30</v>
      </c>
      <c r="B120" s="10" t="s">
        <v>31</v>
      </c>
      <c r="C120" s="10" t="s">
        <v>193</v>
      </c>
      <c r="D120" s="10" t="s">
        <v>32</v>
      </c>
      <c r="E120" s="10" t="s">
        <v>33</v>
      </c>
      <c r="F120" s="10" t="s">
        <v>34</v>
      </c>
    </row>
    <row r="121" spans="1:6" s="11" customFormat="1" ht="15.95" customHeight="1" x14ac:dyDescent="0.25">
      <c r="A121" s="12" t="s">
        <v>11</v>
      </c>
      <c r="B121" s="12">
        <f>COLUMN()</f>
        <v>2</v>
      </c>
      <c r="C121" s="12">
        <f>COLUMN()</f>
        <v>3</v>
      </c>
      <c r="D121" s="12">
        <f>COLUMN()</f>
        <v>4</v>
      </c>
      <c r="E121" s="12" t="str">
        <f>_xlfn.CONCAT(TEXT(COLUMN(),"@")," (",TEXT(D121,"@")," / ",TEXT(B121,"@"),")")</f>
        <v>5 (4 / 2)</v>
      </c>
      <c r="F121" s="12" t="str">
        <f>_xlfn.CONCAT(TEXT(COLUMN(),"@")," (",TEXT(D121,"@")," / ",TEXT(C121,"@"),")")</f>
        <v>6 (4 / 3)</v>
      </c>
    </row>
    <row r="122" spans="1:6" x14ac:dyDescent="0.25">
      <c r="A122" s="25" t="s">
        <v>109</v>
      </c>
      <c r="B122" s="26">
        <f>SUBTOTAL(9,B123:B123)</f>
        <v>695362.19</v>
      </c>
      <c r="C122" s="26">
        <f>SUBTOTAL(9,C123:C123)</f>
        <v>716736.78</v>
      </c>
      <c r="D122" s="26">
        <f>SUBTOTAL(9,D123:D123)</f>
        <v>676449.00999999989</v>
      </c>
      <c r="E122" s="27">
        <f t="shared" ref="E122:E131" si="16">IF(B122&lt;&gt;0,D122/B122,"-")</f>
        <v>0.97280096578158781</v>
      </c>
      <c r="F122" s="27">
        <f t="shared" ref="F122:F132" si="17">IF(C122&lt;&gt;0,D122/C122,"-")</f>
        <v>0.94379000614423592</v>
      </c>
    </row>
    <row r="123" spans="1:6" x14ac:dyDescent="0.25">
      <c r="A123" s="34" t="s">
        <v>110</v>
      </c>
      <c r="B123" s="35">
        <v>695362.19</v>
      </c>
      <c r="C123" s="35">
        <v>716736.78</v>
      </c>
      <c r="D123" s="35">
        <v>676449.00999999989</v>
      </c>
      <c r="E123" s="36">
        <f t="shared" si="16"/>
        <v>0.97280096578158781</v>
      </c>
      <c r="F123" s="36">
        <f t="shared" si="17"/>
        <v>0.94379000614423592</v>
      </c>
    </row>
    <row r="124" spans="1:6" x14ac:dyDescent="0.25">
      <c r="A124" s="25" t="s">
        <v>111</v>
      </c>
      <c r="B124" s="26">
        <f>SUBTOTAL(9,B125:B125)</f>
        <v>300.68</v>
      </c>
      <c r="C124" s="26">
        <f>SUBTOTAL(9,C125:C125)</f>
        <v>146.02000000000001</v>
      </c>
      <c r="D124" s="26">
        <f>SUBTOTAL(9,D125:D125)</f>
        <v>204.02</v>
      </c>
      <c r="E124" s="27">
        <f t="shared" si="16"/>
        <v>0.67852866835173609</v>
      </c>
      <c r="F124" s="27">
        <f t="shared" si="17"/>
        <v>1.397205862210656</v>
      </c>
    </row>
    <row r="125" spans="1:6" x14ac:dyDescent="0.25">
      <c r="A125" s="34" t="s">
        <v>112</v>
      </c>
      <c r="B125" s="35">
        <v>300.68</v>
      </c>
      <c r="C125" s="35">
        <v>146.02000000000001</v>
      </c>
      <c r="D125" s="35">
        <v>204.02</v>
      </c>
      <c r="E125" s="36">
        <f t="shared" si="16"/>
        <v>0.67852866835173609</v>
      </c>
      <c r="F125" s="36">
        <f t="shared" si="17"/>
        <v>1.397205862210656</v>
      </c>
    </row>
    <row r="126" spans="1:6" x14ac:dyDescent="0.25">
      <c r="A126" s="25" t="s">
        <v>113</v>
      </c>
      <c r="B126" s="26">
        <f>SUBTOTAL(9,B127:B127)</f>
        <v>7264.4</v>
      </c>
      <c r="C126" s="26">
        <f>SUBTOTAL(9,C127:C127)</f>
        <v>5464.73</v>
      </c>
      <c r="D126" s="26">
        <f>SUBTOTAL(9,D127:D127)</f>
        <v>5620.35</v>
      </c>
      <c r="E126" s="27">
        <f t="shared" si="16"/>
        <v>0.77368399317218228</v>
      </c>
      <c r="F126" s="27">
        <f t="shared" si="17"/>
        <v>1.028477161726197</v>
      </c>
    </row>
    <row r="127" spans="1:6" x14ac:dyDescent="0.25">
      <c r="A127" s="34" t="s">
        <v>114</v>
      </c>
      <c r="B127" s="35">
        <v>7264.4</v>
      </c>
      <c r="C127" s="35">
        <v>5464.73</v>
      </c>
      <c r="D127" s="35">
        <v>5620.35</v>
      </c>
      <c r="E127" s="36">
        <f t="shared" si="16"/>
        <v>0.77368399317218228</v>
      </c>
      <c r="F127" s="36">
        <f t="shared" si="17"/>
        <v>1.028477161726197</v>
      </c>
    </row>
    <row r="128" spans="1:6" x14ac:dyDescent="0.25">
      <c r="A128" s="25" t="s">
        <v>115</v>
      </c>
      <c r="B128" s="26">
        <f>SUBTOTAL(9,B129:B129)</f>
        <v>229577.46</v>
      </c>
      <c r="C128" s="26">
        <f>SUBTOTAL(9,C129:C129)</f>
        <v>13423.02</v>
      </c>
      <c r="D128" s="26">
        <f>SUBTOTAL(9,D129:D129)</f>
        <v>13423.02</v>
      </c>
      <c r="E128" s="27">
        <f t="shared" si="16"/>
        <v>5.8468370544739023E-2</v>
      </c>
      <c r="F128" s="27">
        <f t="shared" si="17"/>
        <v>1</v>
      </c>
    </row>
    <row r="129" spans="1:6" x14ac:dyDescent="0.25">
      <c r="A129" s="34" t="s">
        <v>116</v>
      </c>
      <c r="B129" s="35">
        <v>229577.46</v>
      </c>
      <c r="C129" s="35">
        <v>13423.02</v>
      </c>
      <c r="D129" s="35">
        <v>13423.02</v>
      </c>
      <c r="E129" s="36">
        <f t="shared" si="16"/>
        <v>5.8468370544739023E-2</v>
      </c>
      <c r="F129" s="36">
        <f t="shared" si="17"/>
        <v>1</v>
      </c>
    </row>
    <row r="130" spans="1:6" x14ac:dyDescent="0.25">
      <c r="A130" s="25" t="s">
        <v>117</v>
      </c>
      <c r="B130" s="26">
        <f>SUBTOTAL(9,B131:B131)</f>
        <v>0</v>
      </c>
      <c r="C130" s="26">
        <f>SUBTOTAL(9,C131:C131)</f>
        <v>210</v>
      </c>
      <c r="D130" s="26">
        <f>SUBTOTAL(9,D131:D131)</f>
        <v>210</v>
      </c>
      <c r="E130" s="27" t="str">
        <f t="shared" si="16"/>
        <v>-</v>
      </c>
      <c r="F130" s="27">
        <f t="shared" si="17"/>
        <v>1</v>
      </c>
    </row>
    <row r="131" spans="1:6" x14ac:dyDescent="0.25">
      <c r="A131" s="34" t="s">
        <v>118</v>
      </c>
      <c r="B131" s="35">
        <v>0</v>
      </c>
      <c r="C131" s="35">
        <v>210</v>
      </c>
      <c r="D131" s="35">
        <v>210</v>
      </c>
      <c r="E131" s="36" t="str">
        <f t="shared" si="16"/>
        <v>-</v>
      </c>
      <c r="F131" s="36">
        <f t="shared" si="17"/>
        <v>1</v>
      </c>
    </row>
    <row r="132" spans="1:6" ht="20.100000000000001" customHeight="1" x14ac:dyDescent="0.25">
      <c r="A132" s="37" t="s">
        <v>55</v>
      </c>
      <c r="B132" s="38">
        <f>IFERROR(SUBTOTAL(9,B123:B131),0)</f>
        <v>932504.73</v>
      </c>
      <c r="C132" s="38">
        <f>IFERROR(SUBTOTAL(9,C123:C131),0)</f>
        <v>735980.55</v>
      </c>
      <c r="D132" s="38">
        <f>IFERROR(SUBTOTAL(9,D123:D131),0)</f>
        <v>695906.39999999991</v>
      </c>
      <c r="E132" s="39">
        <f>IF(B132&lt;&gt;0,D132/D132,"-")</f>
        <v>1</v>
      </c>
      <c r="F132" s="39">
        <f t="shared" si="17"/>
        <v>0.94554998770008236</v>
      </c>
    </row>
    <row r="133" spans="1:6" x14ac:dyDescent="0.25">
      <c r="E133" s="11"/>
      <c r="F133" s="11"/>
    </row>
    <row r="134" spans="1:6" x14ac:dyDescent="0.25">
      <c r="C134" s="24"/>
    </row>
    <row r="139" spans="1:6" s="6" customFormat="1" ht="24.95" customHeight="1" x14ac:dyDescent="0.3">
      <c r="A139" s="65" t="s">
        <v>119</v>
      </c>
      <c r="B139" s="65"/>
      <c r="C139" s="65"/>
      <c r="D139" s="65"/>
      <c r="E139" s="65"/>
      <c r="F139" s="65"/>
    </row>
    <row r="140" spans="1:6" s="7" customFormat="1" ht="24.95" customHeight="1" x14ac:dyDescent="0.25">
      <c r="A140" s="8" t="s">
        <v>56</v>
      </c>
      <c r="B140" s="9"/>
      <c r="C140" s="9"/>
      <c r="D140" s="9"/>
      <c r="E140" s="9"/>
      <c r="F140" s="9"/>
    </row>
    <row r="141" spans="1:6" ht="57.6" customHeight="1" x14ac:dyDescent="0.25">
      <c r="A141" s="10" t="s">
        <v>30</v>
      </c>
      <c r="B141" s="10" t="s">
        <v>31</v>
      </c>
      <c r="C141" s="10" t="s">
        <v>193</v>
      </c>
      <c r="D141" s="10" t="s">
        <v>32</v>
      </c>
      <c r="E141" s="10" t="s">
        <v>33</v>
      </c>
      <c r="F141" s="10" t="s">
        <v>34</v>
      </c>
    </row>
    <row r="142" spans="1:6" s="11" customFormat="1" ht="15.95" customHeight="1" x14ac:dyDescent="0.25">
      <c r="A142" s="12" t="s">
        <v>11</v>
      </c>
      <c r="B142" s="12">
        <f>COLUMN()</f>
        <v>2</v>
      </c>
      <c r="C142" s="12">
        <f>COLUMN()</f>
        <v>3</v>
      </c>
      <c r="D142" s="12">
        <f>COLUMN()</f>
        <v>4</v>
      </c>
      <c r="E142" s="12" t="str">
        <f>_xlfn.CONCAT(TEXT(COLUMN(),"@")," (",TEXT(D142,"@")," / ",TEXT(B142,"@"),")")</f>
        <v>5 (4 / 2)</v>
      </c>
      <c r="F142" s="12" t="str">
        <f>_xlfn.CONCAT(TEXT(COLUMN(),"@")," (",TEXT(D142,"@")," / ",TEXT(C142,"@"),")")</f>
        <v>6 (4 / 3)</v>
      </c>
    </row>
    <row r="143" spans="1:6" x14ac:dyDescent="0.25">
      <c r="A143" s="25" t="s">
        <v>120</v>
      </c>
      <c r="B143" s="26">
        <f>SUBTOTAL(9,B144:B144)</f>
        <v>932504.73</v>
      </c>
      <c r="C143" s="26">
        <f>SUBTOTAL(9,C144:C144)</f>
        <v>735980.55</v>
      </c>
      <c r="D143" s="26">
        <f>SUBTOTAL(9,D144:D144)</f>
        <v>695906.39999999967</v>
      </c>
      <c r="E143" s="27">
        <f>IF(B143&lt;&gt;0,D143/B143,"-")</f>
        <v>0.74627653631311841</v>
      </c>
      <c r="F143" s="27">
        <f>IF(C143&lt;&gt;0,D143/C143,"-")</f>
        <v>0.94554998770008203</v>
      </c>
    </row>
    <row r="144" spans="1:6" x14ac:dyDescent="0.25">
      <c r="A144" s="34" t="s">
        <v>121</v>
      </c>
      <c r="B144" s="35">
        <v>932504.73</v>
      </c>
      <c r="C144" s="35">
        <v>735980.55</v>
      </c>
      <c r="D144" s="35">
        <v>695906.39999999967</v>
      </c>
      <c r="E144" s="36">
        <f>IF(B144&lt;&gt;0,D144/B144,"-")</f>
        <v>0.74627653631311841</v>
      </c>
      <c r="F144" s="36">
        <f>IF(C144&lt;&gt;0,D144/C144,"-")</f>
        <v>0.94554998770008203</v>
      </c>
    </row>
    <row r="145" spans="1:6" ht="20.100000000000001" customHeight="1" x14ac:dyDescent="0.25">
      <c r="A145" s="37" t="s">
        <v>55</v>
      </c>
      <c r="B145" s="38">
        <f>IFERROR(SUBTOTAL(9,B144:B144),0)</f>
        <v>932504.73</v>
      </c>
      <c r="C145" s="38">
        <f>IFERROR(SUBTOTAL(9,C144:C144),0)</f>
        <v>735980.55</v>
      </c>
      <c r="D145" s="38">
        <f>IFERROR(SUBTOTAL(9,D144:D144),0)</f>
        <v>695906.39999999967</v>
      </c>
      <c r="E145" s="39">
        <f>IF(B145&lt;&gt;0,D145/B145,"-")</f>
        <v>0.74627653631311841</v>
      </c>
      <c r="F145" s="39">
        <f>IF(C145&lt;&gt;0,D145/C145,"-")</f>
        <v>0.94554998770008203</v>
      </c>
    </row>
    <row r="146" spans="1:6" x14ac:dyDescent="0.25">
      <c r="A146" s="11"/>
      <c r="B146" s="11"/>
      <c r="C146" s="11"/>
      <c r="D146" s="11"/>
      <c r="E146" s="11"/>
      <c r="F146" s="11"/>
    </row>
    <row r="147" spans="1:6" x14ac:dyDescent="0.25">
      <c r="A147" s="11"/>
      <c r="B147" s="11"/>
      <c r="C147" s="11"/>
      <c r="D147" s="11"/>
      <c r="E147" s="11"/>
      <c r="F147" s="11"/>
    </row>
    <row r="148" spans="1:6" x14ac:dyDescent="0.25">
      <c r="C148" s="24"/>
    </row>
  </sheetData>
  <mergeCells count="5">
    <mergeCell ref="A2:F2"/>
    <mergeCell ref="A3:F3"/>
    <mergeCell ref="A1:F1"/>
    <mergeCell ref="A102:F102"/>
    <mergeCell ref="A139:F139"/>
  </mergeCells>
  <pageMargins left="0.39370078740157499" right="0.39370078740157499" top="0.39370078740157499" bottom="0.39370078740157499" header="0.23622047244094499" footer="0.23622047244094499"/>
  <pageSetup paperSize="8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zoomScaleNormal="100" workbookViewId="0">
      <pane ySplit="6" topLeftCell="A7" activePane="bottomLeft" state="frozen"/>
      <selection pane="bottomLeft" activeCell="A15" sqref="A15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65" t="s">
        <v>2</v>
      </c>
      <c r="B1" s="65"/>
      <c r="C1" s="65"/>
      <c r="D1" s="65"/>
      <c r="E1" s="65"/>
      <c r="F1" s="65"/>
    </row>
    <row r="2" spans="1:6" s="5" customFormat="1" ht="30" customHeight="1" x14ac:dyDescent="0.25">
      <c r="A2" s="65" t="s">
        <v>122</v>
      </c>
      <c r="B2" s="65"/>
      <c r="C2" s="65"/>
      <c r="D2" s="65"/>
      <c r="E2" s="65"/>
      <c r="F2" s="65"/>
    </row>
    <row r="3" spans="1:6" s="6" customFormat="1" ht="24.95" customHeight="1" x14ac:dyDescent="0.3">
      <c r="A3" s="65" t="s">
        <v>123</v>
      </c>
      <c r="B3" s="65"/>
      <c r="C3" s="65"/>
      <c r="D3" s="65"/>
      <c r="E3" s="65"/>
      <c r="F3" s="65"/>
    </row>
    <row r="4" spans="1:6" s="7" customFormat="1" ht="24.95" customHeight="1" x14ac:dyDescent="0.25">
      <c r="A4" s="8" t="s">
        <v>124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str">
        <f>_xlfn.CONCAT(TEXT(COLUMN(),"@")," (",TEXT(D6,"@")," / ",TEXT(B6,"@"),")")</f>
        <v>5 (4 / 2)</v>
      </c>
      <c r="F6" s="12" t="str">
        <f>_xlfn.CONCAT(TEXT(COLUMN(),"@")," (",TEXT(D6,"@")," / ",TEXT(C6,"@"),")")</f>
        <v>6 (4 / 3)</v>
      </c>
    </row>
    <row r="7" spans="1:6" ht="20.100000000000001" customHeight="1" x14ac:dyDescent="0.25">
      <c r="A7" s="37" t="s">
        <v>55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str">
        <f>IF(C7&lt;&gt;0,D7/C7,"-")</f>
        <v>-</v>
      </c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s="7" customFormat="1" ht="24.95" customHeight="1" x14ac:dyDescent="0.25">
      <c r="A10" s="8" t="s">
        <v>125</v>
      </c>
      <c r="B10" s="9"/>
      <c r="C10" s="9"/>
      <c r="D10" s="9"/>
      <c r="E10" s="9"/>
      <c r="F10" s="9"/>
    </row>
    <row r="11" spans="1:6" ht="57.6" customHeight="1" x14ac:dyDescent="0.25">
      <c r="A11" s="40" t="s">
        <v>30</v>
      </c>
      <c r="B11" s="10" t="s">
        <v>31</v>
      </c>
      <c r="C11" s="10" t="s">
        <v>7</v>
      </c>
      <c r="D11" s="10" t="s">
        <v>32</v>
      </c>
      <c r="E11" s="10" t="s">
        <v>33</v>
      </c>
      <c r="F11" s="10" t="s">
        <v>34</v>
      </c>
    </row>
    <row r="12" spans="1:6" s="11" customFormat="1" ht="15.95" customHeight="1" x14ac:dyDescent="0.25">
      <c r="A12" s="12" t="s">
        <v>11</v>
      </c>
      <c r="B12" s="12">
        <f>COLUMN()</f>
        <v>2</v>
      </c>
      <c r="C12" s="12">
        <v>3</v>
      </c>
      <c r="D12" s="12">
        <f>COLUMN()</f>
        <v>4</v>
      </c>
      <c r="E12" s="12" t="str">
        <f>_xlfn.CONCAT(TEXT(COLUMN(),"@")," (",TEXT(D12,"@")," / ",TEXT(B12,"@"),")")</f>
        <v>5 (4 / 2)</v>
      </c>
      <c r="F12" s="12" t="str">
        <f>_xlfn.CONCAT(TEXT(COLUMN(),"@")," (",TEXT(D12,"@")," / ",TEXT(C12,"@"),")")</f>
        <v>6 (4 / 3)</v>
      </c>
    </row>
    <row r="13" spans="1:6" ht="20.100000000000001" customHeight="1" x14ac:dyDescent="0.25">
      <c r="A13" s="37" t="s">
        <v>55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IF(B13&lt;&gt;0,D13/D13,"-")</f>
        <v>-</v>
      </c>
      <c r="F13" s="39" t="str">
        <f>IF(C13&lt;&gt;0,D13/C13,"-")</f>
        <v>-</v>
      </c>
    </row>
    <row r="14" spans="1:6" x14ac:dyDescent="0.25">
      <c r="E14" s="11"/>
      <c r="F14" s="11"/>
    </row>
    <row r="15" spans="1:6" x14ac:dyDescent="0.25">
      <c r="C15" s="24"/>
    </row>
    <row r="20" spans="1:6" s="6" customFormat="1" ht="24.95" customHeight="1" x14ac:dyDescent="0.3">
      <c r="A20" s="65" t="s">
        <v>126</v>
      </c>
      <c r="B20" s="65"/>
      <c r="C20" s="65"/>
      <c r="D20" s="65"/>
      <c r="E20" s="65"/>
      <c r="F20" s="65"/>
    </row>
    <row r="21" spans="1:6" s="7" customFormat="1" ht="24.95" customHeight="1" x14ac:dyDescent="0.25">
      <c r="A21" s="8" t="s">
        <v>124</v>
      </c>
      <c r="B21" s="9"/>
      <c r="C21" s="9"/>
      <c r="D21" s="9"/>
      <c r="E21" s="9"/>
      <c r="F21" s="9"/>
    </row>
    <row r="22" spans="1:6" ht="57.6" customHeight="1" x14ac:dyDescent="0.25">
      <c r="A22" s="10" t="s">
        <v>30</v>
      </c>
      <c r="B22" s="10" t="s">
        <v>31</v>
      </c>
      <c r="C22" s="10" t="s">
        <v>7</v>
      </c>
      <c r="D22" s="10" t="s">
        <v>32</v>
      </c>
      <c r="E22" s="10" t="s">
        <v>33</v>
      </c>
      <c r="F22" s="10" t="s">
        <v>34</v>
      </c>
    </row>
    <row r="23" spans="1:6" s="11" customFormat="1" ht="15.95" customHeight="1" x14ac:dyDescent="0.25">
      <c r="A23" s="12" t="s">
        <v>11</v>
      </c>
      <c r="B23" s="12">
        <f>COLUMN()</f>
        <v>2</v>
      </c>
      <c r="C23" s="12">
        <f>COLUMN()</f>
        <v>3</v>
      </c>
      <c r="D23" s="12">
        <f>COLUMN()</f>
        <v>4</v>
      </c>
      <c r="E23" s="12" t="str">
        <f>_xlfn.CONCAT(TEXT(COLUMN(),"@")," (",TEXT(D23,"@")," / ",TEXT(B23,"@"),")")</f>
        <v>5 (4 / 2)</v>
      </c>
      <c r="F23" s="12" t="str">
        <f>_xlfn.CONCAT(TEXT(COLUMN(),"@")," (",TEXT(D23,"@")," / ",TEXT(C23,"@"),")")</f>
        <v>6 (4 / 3)</v>
      </c>
    </row>
    <row r="24" spans="1:6" ht="20.100000000000001" customHeight="1" x14ac:dyDescent="0.25">
      <c r="A24" s="37" t="s">
        <v>55</v>
      </c>
      <c r="B24" s="38">
        <f>IFERROR(SUBTOTAL(9,#REF!),0)</f>
        <v>0</v>
      </c>
      <c r="C24" s="38">
        <f>IFERROR(SUBTOTAL(9,#REF!),0)</f>
        <v>0</v>
      </c>
      <c r="D24" s="38">
        <f>IFERROR(SUBTOTAL(9,#REF!),0)</f>
        <v>0</v>
      </c>
      <c r="E24" s="39" t="str">
        <f>IF(B24&lt;&gt;0,D24/B24,"-")</f>
        <v>-</v>
      </c>
      <c r="F24" s="39" t="str">
        <f>IF(C24&lt;&gt;0,D24/C24,"-")</f>
        <v>-</v>
      </c>
    </row>
    <row r="25" spans="1:6" x14ac:dyDescent="0.25">
      <c r="A25" s="11"/>
      <c r="B25" s="11"/>
      <c r="C25" s="11"/>
      <c r="D25" s="11"/>
      <c r="E25" s="11"/>
      <c r="F25" s="11"/>
    </row>
    <row r="26" spans="1:6" x14ac:dyDescent="0.25">
      <c r="A26" s="11"/>
      <c r="B26" s="11"/>
      <c r="C26" s="11"/>
      <c r="D26" s="11"/>
      <c r="E26" s="11"/>
      <c r="F26" s="11"/>
    </row>
    <row r="27" spans="1:6" s="7" customFormat="1" ht="24.95" customHeight="1" x14ac:dyDescent="0.25">
      <c r="A27" s="8" t="s">
        <v>125</v>
      </c>
      <c r="B27" s="9"/>
      <c r="C27" s="9"/>
      <c r="D27" s="9"/>
      <c r="E27" s="9"/>
      <c r="F27" s="9"/>
    </row>
    <row r="28" spans="1:6" ht="57.6" customHeight="1" x14ac:dyDescent="0.25">
      <c r="A28" s="40" t="s">
        <v>30</v>
      </c>
      <c r="B28" s="10" t="s">
        <v>31</v>
      </c>
      <c r="C28" s="10" t="s">
        <v>7</v>
      </c>
      <c r="D28" s="10" t="s">
        <v>32</v>
      </c>
      <c r="E28" s="10" t="s">
        <v>33</v>
      </c>
      <c r="F28" s="10" t="s">
        <v>34</v>
      </c>
    </row>
    <row r="29" spans="1:6" s="11" customFormat="1" ht="15.95" customHeight="1" x14ac:dyDescent="0.25">
      <c r="A29" s="12" t="s">
        <v>11</v>
      </c>
      <c r="B29" s="12">
        <f>COLUMN()</f>
        <v>2</v>
      </c>
      <c r="C29" s="12">
        <f>COLUMN()</f>
        <v>3</v>
      </c>
      <c r="D29" s="12">
        <f>COLUMN()</f>
        <v>4</v>
      </c>
      <c r="E29" s="12" t="str">
        <f>_xlfn.CONCAT(TEXT(COLUMN(),"@")," (",TEXT(D29,"@")," / ",TEXT(B29,"@"),")")</f>
        <v>5 (4 / 2)</v>
      </c>
      <c r="F29" s="12" t="str">
        <f>_xlfn.CONCAT(TEXT(COLUMN(),"@")," (",TEXT(D29,"@")," / ",TEXT(C29,"@"),")")</f>
        <v>6 (4 / 3)</v>
      </c>
    </row>
    <row r="30" spans="1:6" ht="20.100000000000001" customHeight="1" x14ac:dyDescent="0.25">
      <c r="A30" s="37" t="s">
        <v>55</v>
      </c>
      <c r="B30" s="38">
        <f>IFERROR(SUBTOTAL(9,#REF!),0)</f>
        <v>0</v>
      </c>
      <c r="C30" s="38">
        <f>IFERROR(SUBTOTAL(9,#REF!),0)</f>
        <v>0</v>
      </c>
      <c r="D30" s="38">
        <f>IFERROR(SUBTOTAL(9,#REF!),0)</f>
        <v>0</v>
      </c>
      <c r="E30" s="39" t="str">
        <f>IF(B30&lt;&gt;0,D30/D30,"-")</f>
        <v>-</v>
      </c>
      <c r="F30" s="39" t="str">
        <f>IF(C30&lt;&gt;0,D30/C30,"-")</f>
        <v>-</v>
      </c>
    </row>
    <row r="31" spans="1:6" x14ac:dyDescent="0.25">
      <c r="E31" s="11"/>
      <c r="F31" s="11"/>
    </row>
    <row r="32" spans="1:6" x14ac:dyDescent="0.25">
      <c r="C32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1"/>
  <sheetViews>
    <sheetView zoomScaleNormal="100" workbookViewId="0">
      <pane ySplit="5" topLeftCell="A69" activePane="bottomLeft" state="frozen"/>
      <selection pane="bottomLeft" activeCell="I80" sqref="I80"/>
    </sheetView>
  </sheetViews>
  <sheetFormatPr defaultColWidth="9.140625" defaultRowHeight="15" x14ac:dyDescent="0.25"/>
  <cols>
    <col min="1" max="1" width="73.7109375" style="1" customWidth="1"/>
    <col min="2" max="2" width="27.42578125" style="1" customWidth="1"/>
    <col min="3" max="4" width="19.7109375" style="1" customWidth="1"/>
    <col min="5" max="5" width="15.7109375" style="1" customWidth="1"/>
    <col min="6" max="6" width="12.7109375" style="1" customWidth="1"/>
    <col min="9" max="9" width="11.42578125" customWidth="1"/>
    <col min="11" max="11" width="11.7109375" customWidth="1"/>
  </cols>
  <sheetData>
    <row r="1" spans="1:9" s="5" customFormat="1" ht="30" customHeight="1" x14ac:dyDescent="0.25">
      <c r="A1" s="65" t="s">
        <v>127</v>
      </c>
      <c r="B1" s="65"/>
      <c r="C1" s="65"/>
      <c r="D1" s="65"/>
      <c r="E1" s="65"/>
      <c r="F1" s="65"/>
    </row>
    <row r="2" spans="1:9" s="6" customFormat="1" ht="24.95" customHeight="1" x14ac:dyDescent="0.3">
      <c r="A2" s="65" t="s">
        <v>128</v>
      </c>
      <c r="B2" s="65"/>
      <c r="C2" s="65"/>
      <c r="D2" s="65"/>
      <c r="E2" s="65"/>
      <c r="F2" s="65"/>
    </row>
    <row r="3" spans="1:9" s="7" customFormat="1" ht="24.95" customHeight="1" x14ac:dyDescent="0.25">
      <c r="A3" s="8" t="s">
        <v>129</v>
      </c>
      <c r="B3" s="9"/>
      <c r="C3" s="9"/>
      <c r="D3" s="9"/>
      <c r="E3" s="9"/>
      <c r="F3" s="9"/>
    </row>
    <row r="4" spans="1:9" ht="57.6" customHeight="1" x14ac:dyDescent="0.25">
      <c r="A4" s="40" t="s">
        <v>30</v>
      </c>
      <c r="B4" s="10" t="s">
        <v>31</v>
      </c>
      <c r="C4" s="10" t="s">
        <v>193</v>
      </c>
      <c r="D4" s="10" t="s">
        <v>32</v>
      </c>
      <c r="E4" s="10" t="s">
        <v>33</v>
      </c>
      <c r="F4" s="10" t="s">
        <v>34</v>
      </c>
    </row>
    <row r="5" spans="1:9" s="11" customFormat="1" ht="15.95" customHeight="1" x14ac:dyDescent="0.25">
      <c r="A5" s="12" t="s">
        <v>11</v>
      </c>
      <c r="B5" s="12">
        <f>COLUMN()</f>
        <v>2</v>
      </c>
      <c r="C5" s="12">
        <f>COLUMN()</f>
        <v>3</v>
      </c>
      <c r="D5" s="12">
        <f>COLUMN()</f>
        <v>4</v>
      </c>
      <c r="E5" s="12" t="str">
        <f>_xlfn.CONCAT(TEXT(COLUMN(),"@")," (",TEXT(D5,"@")," / ",TEXT(B5,"@"),")")</f>
        <v>5 (4 / 2)</v>
      </c>
      <c r="F5" s="12" t="str">
        <f>_xlfn.CONCAT(TEXT(COLUMN(),"@")," (",TEXT(D5,"@")," / ",TEXT(C5,"@"),")")</f>
        <v>6 (4 / 3)</v>
      </c>
      <c r="G5" s="59"/>
    </row>
    <row r="6" spans="1:9" x14ac:dyDescent="0.25">
      <c r="A6" s="25" t="s">
        <v>130</v>
      </c>
      <c r="B6" s="26">
        <f>SUBTOTAL(9,B7:B7)</f>
        <v>932504.73</v>
      </c>
      <c r="C6" s="26">
        <f>SUBTOTAL(9,C7:C7)</f>
        <v>735980.55</v>
      </c>
      <c r="D6" s="26">
        <f>SUBTOTAL(9,D7:D7)</f>
        <v>695906.39999999967</v>
      </c>
      <c r="E6" s="27">
        <f>IF(B6&lt;&gt;0,D6/B6,"-")</f>
        <v>0.74627653631311841</v>
      </c>
      <c r="F6" s="27">
        <f>IF(C6&lt;&gt;0,D6/C6,"-")</f>
        <v>0.94554998770008203</v>
      </c>
    </row>
    <row r="7" spans="1:9" x14ac:dyDescent="0.25">
      <c r="A7" s="34" t="s">
        <v>131</v>
      </c>
      <c r="B7" s="35">
        <v>932504.73</v>
      </c>
      <c r="C7" s="35">
        <v>735980.55</v>
      </c>
      <c r="D7" s="35">
        <v>695906.39999999967</v>
      </c>
      <c r="E7" s="36">
        <f>IF(B7&lt;&gt;0,D7/B7,"-")</f>
        <v>0.74627653631311841</v>
      </c>
      <c r="F7" s="36">
        <f>IF(C7&lt;&gt;0,D7/C7,"-")</f>
        <v>0.94554998770008203</v>
      </c>
    </row>
    <row r="8" spans="1:9" ht="20.100000000000001" customHeight="1" x14ac:dyDescent="0.25">
      <c r="A8" s="37" t="s">
        <v>55</v>
      </c>
      <c r="B8" s="38">
        <f>IFERROR(SUBTOTAL(9,B7:B7),0)</f>
        <v>932504.73</v>
      </c>
      <c r="C8" s="38">
        <f>IFERROR(SUBTOTAL(9,C7:C7),0)</f>
        <v>735980.55</v>
      </c>
      <c r="D8" s="38">
        <f>IFERROR(SUBTOTAL(9,D7:D7),0)</f>
        <v>695906.39999999967</v>
      </c>
      <c r="E8" s="39">
        <f>IF(B8&lt;&gt;0,D8/D8,"-")</f>
        <v>1</v>
      </c>
      <c r="F8" s="39">
        <f>IF(C8&lt;&gt;0,D8/C8,"-")</f>
        <v>0.94554998770008203</v>
      </c>
    </row>
    <row r="9" spans="1:9" x14ac:dyDescent="0.25">
      <c r="E9" s="11"/>
      <c r="F9" s="11"/>
    </row>
    <row r="14" spans="1:9" s="6" customFormat="1" ht="24.95" customHeight="1" x14ac:dyDescent="0.3">
      <c r="A14" s="65" t="s">
        <v>132</v>
      </c>
      <c r="B14" s="65"/>
      <c r="C14" s="65"/>
      <c r="D14" s="65"/>
      <c r="E14" s="65"/>
      <c r="F14" s="65"/>
    </row>
    <row r="15" spans="1:9" s="7" customFormat="1" ht="24.95" customHeight="1" x14ac:dyDescent="0.25">
      <c r="A15" s="8" t="s">
        <v>129</v>
      </c>
      <c r="B15" s="9"/>
      <c r="C15" s="9"/>
      <c r="D15" s="9"/>
      <c r="E15" s="9"/>
      <c r="F15" s="9"/>
      <c r="I15" s="58"/>
    </row>
    <row r="16" spans="1:9" ht="57.6" customHeight="1" x14ac:dyDescent="0.25">
      <c r="A16" s="40" t="s">
        <v>30</v>
      </c>
      <c r="B16" s="10" t="s">
        <v>31</v>
      </c>
      <c r="C16" s="10" t="s">
        <v>209</v>
      </c>
      <c r="D16" s="10" t="s">
        <v>32</v>
      </c>
      <c r="E16" s="10" t="s">
        <v>33</v>
      </c>
      <c r="F16" s="10" t="s">
        <v>34</v>
      </c>
      <c r="G16" s="57"/>
    </row>
    <row r="17" spans="1:11" s="11" customFormat="1" ht="15.95" customHeight="1" x14ac:dyDescent="0.25">
      <c r="A17" s="12" t="s">
        <v>11</v>
      </c>
      <c r="B17" s="12">
        <f>COLUMN()</f>
        <v>2</v>
      </c>
      <c r="C17" s="12">
        <v>3</v>
      </c>
      <c r="D17" s="12">
        <f>COLUMN()</f>
        <v>4</v>
      </c>
      <c r="E17" s="12" t="str">
        <f>_xlfn.CONCAT(TEXT(COLUMN(),"@")," (",TEXT(D17,"@")," / ",TEXT(B17,"@"),")")</f>
        <v>5 (4 / 2)</v>
      </c>
      <c r="F17" s="12" t="str">
        <f>_xlfn.CONCAT(TEXT(COLUMN(),"@")," (",TEXT(D17,"@")," / ",TEXT(C17,"@"),")")</f>
        <v>6 (4 / 3)</v>
      </c>
    </row>
    <row r="18" spans="1:11" x14ac:dyDescent="0.25">
      <c r="A18" s="25" t="s">
        <v>130</v>
      </c>
      <c r="B18" s="26">
        <f>SUBTOTAL(9,B30:B109)</f>
        <v>932504.73</v>
      </c>
      <c r="C18" s="26">
        <v>735980.54999999981</v>
      </c>
      <c r="D18" s="26">
        <f>SUBTOTAL(9,D30:D109)</f>
        <v>695906.39999999979</v>
      </c>
      <c r="E18" s="27">
        <f>IF(B18&lt;&gt;0,D18/B18,"-")</f>
        <v>0.74627653631311852</v>
      </c>
      <c r="F18" s="27">
        <f>IF(C18&lt;&gt;0,D18/C18,"-")</f>
        <v>0.94554998770008247</v>
      </c>
    </row>
    <row r="19" spans="1:11" x14ac:dyDescent="0.25">
      <c r="A19" s="28" t="s">
        <v>131</v>
      </c>
      <c r="B19" s="29">
        <f>SUBTOTAL(9,B30:B109)</f>
        <v>932504.73</v>
      </c>
      <c r="C19" s="29">
        <v>735980.54999999981</v>
      </c>
      <c r="D19" s="29">
        <f>SUBTOTAL(9,D30:D109)</f>
        <v>695906.39999999979</v>
      </c>
      <c r="E19" s="30">
        <f>IF(B19&lt;&gt;0,D19/B19,"-")</f>
        <v>0.74627653631311852</v>
      </c>
      <c r="F19" s="30">
        <f>IF(C19&lt;&gt;0,D19/C19,"-")</f>
        <v>0.94554998770008247</v>
      </c>
    </row>
    <row r="20" spans="1:11" x14ac:dyDescent="0.25">
      <c r="A20" s="41" t="s">
        <v>133</v>
      </c>
      <c r="B20" s="42"/>
      <c r="C20" s="42"/>
      <c r="D20" s="42"/>
      <c r="E20" s="42"/>
      <c r="F20" s="42"/>
    </row>
    <row r="21" spans="1:11" x14ac:dyDescent="0.25">
      <c r="A21" s="43" t="s">
        <v>134</v>
      </c>
      <c r="B21" s="56">
        <v>695362.19</v>
      </c>
      <c r="C21" s="44" t="s">
        <v>135</v>
      </c>
      <c r="D21" s="45" t="s">
        <v>204</v>
      </c>
      <c r="E21" s="46"/>
      <c r="F21" s="46"/>
      <c r="I21" s="44"/>
      <c r="K21" s="45"/>
    </row>
    <row r="22" spans="1:11" x14ac:dyDescent="0.25">
      <c r="A22" s="43" t="s">
        <v>136</v>
      </c>
      <c r="B22" s="44">
        <v>300.68</v>
      </c>
      <c r="C22" s="44" t="s">
        <v>137</v>
      </c>
      <c r="D22" s="45" t="s">
        <v>205</v>
      </c>
      <c r="E22" s="46"/>
      <c r="F22" s="46"/>
      <c r="I22" s="44"/>
      <c r="K22" s="45"/>
    </row>
    <row r="23" spans="1:11" x14ac:dyDescent="0.25">
      <c r="A23" s="43" t="s">
        <v>138</v>
      </c>
      <c r="B23" s="56">
        <v>7264.4</v>
      </c>
      <c r="C23" s="44" t="s">
        <v>139</v>
      </c>
      <c r="D23" s="45" t="s">
        <v>206</v>
      </c>
      <c r="E23" s="46"/>
      <c r="F23" s="46"/>
      <c r="I23" s="44"/>
      <c r="K23" s="45"/>
    </row>
    <row r="24" spans="1:11" x14ac:dyDescent="0.25">
      <c r="A24" s="43" t="s">
        <v>140</v>
      </c>
      <c r="B24" s="56">
        <v>229577.46</v>
      </c>
      <c r="C24" s="44" t="s">
        <v>141</v>
      </c>
      <c r="D24" s="45" t="s">
        <v>207</v>
      </c>
      <c r="E24" s="46"/>
      <c r="F24" s="46"/>
      <c r="I24" s="44"/>
      <c r="K24" s="45"/>
    </row>
    <row r="25" spans="1:11" x14ac:dyDescent="0.25">
      <c r="A25" s="43" t="s">
        <v>142</v>
      </c>
      <c r="B25" s="44">
        <v>0</v>
      </c>
      <c r="C25" s="44" t="s">
        <v>143</v>
      </c>
      <c r="D25" s="45" t="s">
        <v>208</v>
      </c>
      <c r="E25" s="46"/>
      <c r="F25" s="46"/>
      <c r="I25" s="44"/>
      <c r="K25" s="45"/>
    </row>
    <row r="26" spans="1:11" x14ac:dyDescent="0.25">
      <c r="A26" s="31" t="s">
        <v>144</v>
      </c>
      <c r="B26" s="32">
        <f>SUBTOTAL(9,B30:B109)</f>
        <v>932504.73</v>
      </c>
      <c r="C26" s="32">
        <v>735980.54999999981</v>
      </c>
      <c r="D26" s="32">
        <f>SUBTOTAL(9,D30:D109)</f>
        <v>695906.39999999979</v>
      </c>
      <c r="E26" s="33">
        <f t="shared" ref="E26:E58" si="0">IF(B26&lt;&gt;0,D26/B26,"-")</f>
        <v>0.74627653631311852</v>
      </c>
      <c r="F26" s="33">
        <f t="shared" ref="F26:F58" si="1">IF(C26&lt;&gt;0,D26/C26,"-")</f>
        <v>0.94554998770008247</v>
      </c>
    </row>
    <row r="27" spans="1:11" x14ac:dyDescent="0.25">
      <c r="A27" s="47" t="s">
        <v>145</v>
      </c>
      <c r="B27" s="48">
        <f>SUBTOTAL(9,B30:B39)</f>
        <v>141360.69</v>
      </c>
      <c r="C27" s="48">
        <v>46606.559999999998</v>
      </c>
      <c r="D27" s="48">
        <f>SUBTOTAL(9,D30:D39)</f>
        <v>25856.250000000004</v>
      </c>
      <c r="E27" s="49">
        <f t="shared" si="0"/>
        <v>0.18290976083945262</v>
      </c>
      <c r="F27" s="49">
        <f t="shared" si="1"/>
        <v>0.55477705284406331</v>
      </c>
    </row>
    <row r="28" spans="1:11" x14ac:dyDescent="0.25">
      <c r="A28" s="50" t="s">
        <v>146</v>
      </c>
      <c r="B28" s="51">
        <f>SUBTOTAL(9,B30:B39)</f>
        <v>141360.69</v>
      </c>
      <c r="C28" s="51">
        <v>46606.559999999998</v>
      </c>
      <c r="D28" s="51">
        <f>SUBTOTAL(9,D30:D39)</f>
        <v>25856.250000000004</v>
      </c>
      <c r="E28" s="52">
        <f t="shared" si="0"/>
        <v>0.18290976083945262</v>
      </c>
      <c r="F28" s="52">
        <f t="shared" si="1"/>
        <v>0.55477705284406331</v>
      </c>
    </row>
    <row r="29" spans="1:11" x14ac:dyDescent="0.25">
      <c r="A29" s="53" t="s">
        <v>147</v>
      </c>
      <c r="B29" s="54">
        <f>SUBTOTAL(9,B30:B35)</f>
        <v>120623.19</v>
      </c>
      <c r="C29" s="54">
        <v>32356.560000000001</v>
      </c>
      <c r="D29" s="54">
        <f>SUBTOTAL(9,D30:D35)</f>
        <v>19856.250000000004</v>
      </c>
      <c r="E29" s="55">
        <f t="shared" si="0"/>
        <v>0.16461386902468758</v>
      </c>
      <c r="F29" s="55">
        <f t="shared" si="1"/>
        <v>0.613669994585333</v>
      </c>
    </row>
    <row r="30" spans="1:11" x14ac:dyDescent="0.25">
      <c r="A30" s="34" t="s">
        <v>148</v>
      </c>
      <c r="B30" s="35">
        <v>3110</v>
      </c>
      <c r="C30" s="35">
        <v>1060</v>
      </c>
      <c r="D30" s="35">
        <v>1060</v>
      </c>
      <c r="E30" s="36">
        <f t="shared" si="0"/>
        <v>0.34083601286173631</v>
      </c>
      <c r="F30" s="36">
        <f t="shared" si="1"/>
        <v>1</v>
      </c>
    </row>
    <row r="31" spans="1:11" x14ac:dyDescent="0.25">
      <c r="A31" s="34" t="s">
        <v>149</v>
      </c>
      <c r="B31" s="35">
        <v>2723.16</v>
      </c>
      <c r="C31" s="35">
        <v>581.25</v>
      </c>
      <c r="D31" s="35">
        <v>0</v>
      </c>
      <c r="E31" s="36">
        <f t="shared" si="0"/>
        <v>0</v>
      </c>
      <c r="F31" s="36">
        <f t="shared" si="1"/>
        <v>0</v>
      </c>
    </row>
    <row r="32" spans="1:11" x14ac:dyDescent="0.25">
      <c r="A32" s="34" t="s">
        <v>150</v>
      </c>
      <c r="B32" s="35">
        <v>98993.44</v>
      </c>
      <c r="C32" s="35">
        <v>16615.310000000001</v>
      </c>
      <c r="D32" s="35">
        <v>4696.25</v>
      </c>
      <c r="E32" s="36">
        <f t="shared" si="0"/>
        <v>4.7440012186666103E-2</v>
      </c>
      <c r="F32" s="36">
        <f t="shared" si="1"/>
        <v>0.28264594521558728</v>
      </c>
    </row>
    <row r="33" spans="1:11" x14ac:dyDescent="0.25">
      <c r="A33" s="34" t="s">
        <v>151</v>
      </c>
      <c r="B33" s="35">
        <v>4846.59</v>
      </c>
      <c r="C33" s="35">
        <v>3800</v>
      </c>
      <c r="D33" s="35">
        <v>2585.6</v>
      </c>
      <c r="E33" s="36">
        <f t="shared" si="0"/>
        <v>0.53348849397205045</v>
      </c>
      <c r="F33" s="36">
        <f t="shared" si="1"/>
        <v>0.68042105263157893</v>
      </c>
    </row>
    <row r="34" spans="1:11" x14ac:dyDescent="0.25">
      <c r="A34" s="34" t="s">
        <v>152</v>
      </c>
      <c r="B34" s="35">
        <v>10650</v>
      </c>
      <c r="C34" s="35">
        <v>10000</v>
      </c>
      <c r="D34" s="35">
        <v>11435.95</v>
      </c>
      <c r="E34" s="36">
        <f t="shared" si="0"/>
        <v>1.0737981220657278</v>
      </c>
      <c r="F34" s="36">
        <f t="shared" si="1"/>
        <v>1.1435950000000001</v>
      </c>
    </row>
    <row r="35" spans="1:11" x14ac:dyDescent="0.25">
      <c r="A35" s="34" t="s">
        <v>153</v>
      </c>
      <c r="B35" s="35">
        <v>300</v>
      </c>
      <c r="C35" s="35">
        <v>300</v>
      </c>
      <c r="D35" s="35">
        <v>78.45</v>
      </c>
      <c r="E35" s="36">
        <f t="shared" si="0"/>
        <v>0.26150000000000001</v>
      </c>
      <c r="F35" s="36">
        <f t="shared" si="1"/>
        <v>0.26150000000000001</v>
      </c>
    </row>
    <row r="36" spans="1:11" x14ac:dyDescent="0.25">
      <c r="A36" s="53" t="s">
        <v>154</v>
      </c>
      <c r="B36" s="54">
        <f>SUBTOTAL(9,B37:B39)</f>
        <v>20737.5</v>
      </c>
      <c r="C36" s="54">
        <v>14250</v>
      </c>
      <c r="D36" s="54">
        <f>SUBTOTAL(9,D37:D39)</f>
        <v>6000</v>
      </c>
      <c r="E36" s="55">
        <f t="shared" si="0"/>
        <v>0.28933092224231466</v>
      </c>
      <c r="F36" s="55">
        <f t="shared" si="1"/>
        <v>0.42105263157894735</v>
      </c>
    </row>
    <row r="37" spans="1:11" x14ac:dyDescent="0.25">
      <c r="A37" s="34" t="s">
        <v>155</v>
      </c>
      <c r="B37" s="35">
        <v>18637.5</v>
      </c>
      <c r="C37" s="35">
        <v>2470.8000000000002</v>
      </c>
      <c r="D37" s="35">
        <v>2470.8000000000002</v>
      </c>
      <c r="E37" s="36">
        <f t="shared" si="0"/>
        <v>0.13257142857142859</v>
      </c>
      <c r="F37" s="36">
        <f t="shared" si="1"/>
        <v>1</v>
      </c>
    </row>
    <row r="38" spans="1:11" x14ac:dyDescent="0.25">
      <c r="A38" s="34" t="s">
        <v>156</v>
      </c>
      <c r="B38" s="35">
        <v>2100</v>
      </c>
      <c r="C38" s="35">
        <v>3529.2</v>
      </c>
      <c r="D38" s="35">
        <v>3529.2</v>
      </c>
      <c r="E38" s="36">
        <f t="shared" si="0"/>
        <v>1.6805714285714284</v>
      </c>
      <c r="F38" s="36">
        <f t="shared" si="1"/>
        <v>1</v>
      </c>
    </row>
    <row r="39" spans="1:11" x14ac:dyDescent="0.25">
      <c r="A39" s="34" t="s">
        <v>157</v>
      </c>
      <c r="B39" s="35">
        <v>0</v>
      </c>
      <c r="C39" s="35">
        <v>8250</v>
      </c>
      <c r="D39" s="35">
        <v>0</v>
      </c>
      <c r="E39" s="36" t="str">
        <f t="shared" si="0"/>
        <v>-</v>
      </c>
      <c r="F39" s="36">
        <f t="shared" si="1"/>
        <v>0</v>
      </c>
    </row>
    <row r="40" spans="1:11" x14ac:dyDescent="0.25">
      <c r="A40" s="47" t="s">
        <v>158</v>
      </c>
      <c r="B40" s="48">
        <f>SUBTOTAL(9,B43:B68)</f>
        <v>554001.50000000012</v>
      </c>
      <c r="C40" s="48">
        <v>670130.22</v>
      </c>
      <c r="D40" s="48">
        <f>SUBTOTAL(9,D43:D68)</f>
        <v>650592.75999999989</v>
      </c>
      <c r="E40" s="49">
        <f t="shared" si="0"/>
        <v>1.1743519828014901</v>
      </c>
      <c r="F40" s="49">
        <f t="shared" si="1"/>
        <v>0.97084527839977119</v>
      </c>
    </row>
    <row r="41" spans="1:11" x14ac:dyDescent="0.25">
      <c r="A41" s="50" t="s">
        <v>146</v>
      </c>
      <c r="B41" s="51">
        <f>SUBTOTAL(9,B43:B68)</f>
        <v>554001.50000000012</v>
      </c>
      <c r="C41" s="51">
        <v>670130.22</v>
      </c>
      <c r="D41" s="51">
        <f>SUBTOTAL(9,D43:D68)</f>
        <v>650592.75999999989</v>
      </c>
      <c r="E41" s="52">
        <f t="shared" si="0"/>
        <v>1.1743519828014901</v>
      </c>
      <c r="F41" s="52">
        <f t="shared" si="1"/>
        <v>0.97084527839977119</v>
      </c>
    </row>
    <row r="42" spans="1:11" x14ac:dyDescent="0.25">
      <c r="A42" s="53" t="s">
        <v>159</v>
      </c>
      <c r="B42" s="54">
        <f>SUBTOTAL(9,B43:B47)</f>
        <v>488566.77999999997</v>
      </c>
      <c r="C42" s="54">
        <v>572364.01</v>
      </c>
      <c r="D42" s="54">
        <f>SUBTOTAL(9,D43:D47)</f>
        <v>571941.91</v>
      </c>
      <c r="E42" s="55">
        <f t="shared" si="0"/>
        <v>1.1706524745706208</v>
      </c>
      <c r="F42" s="55">
        <f t="shared" si="1"/>
        <v>0.99926253224761641</v>
      </c>
    </row>
    <row r="43" spans="1:11" x14ac:dyDescent="0.25">
      <c r="A43" s="34" t="s">
        <v>160</v>
      </c>
      <c r="B43" s="35">
        <v>405654.3</v>
      </c>
      <c r="C43" s="35">
        <v>476168.92</v>
      </c>
      <c r="D43" s="35">
        <v>476296.95</v>
      </c>
      <c r="E43" s="36">
        <f t="shared" si="0"/>
        <v>1.1741449554460535</v>
      </c>
      <c r="F43" s="36">
        <f t="shared" si="1"/>
        <v>1.0002688751714413</v>
      </c>
    </row>
    <row r="44" spans="1:11" x14ac:dyDescent="0.25">
      <c r="A44" s="34" t="s">
        <v>161</v>
      </c>
      <c r="B44" s="35">
        <v>82.71</v>
      </c>
      <c r="C44" s="35">
        <v>119</v>
      </c>
      <c r="D44" s="35">
        <v>120.37</v>
      </c>
      <c r="E44" s="36">
        <f t="shared" si="0"/>
        <v>1.4553258372627254</v>
      </c>
      <c r="F44" s="36">
        <f t="shared" si="1"/>
        <v>1.0115126050420169</v>
      </c>
    </row>
    <row r="45" spans="1:11" x14ac:dyDescent="0.25">
      <c r="A45" s="34" t="s">
        <v>198</v>
      </c>
      <c r="B45" s="35">
        <v>921.18</v>
      </c>
      <c r="C45" s="35">
        <v>0</v>
      </c>
      <c r="D45" s="35">
        <v>0</v>
      </c>
      <c r="E45" s="36">
        <f t="shared" ref="E45" si="2">IF(B45&lt;&gt;0,D45/B45,"-")</f>
        <v>0</v>
      </c>
      <c r="F45" s="36" t="str">
        <f t="shared" ref="F45" si="3">IF(C45&lt;&gt;0,D45/C45,"-")</f>
        <v>-</v>
      </c>
    </row>
    <row r="46" spans="1:11" x14ac:dyDescent="0.25">
      <c r="A46" s="34" t="s">
        <v>162</v>
      </c>
      <c r="B46" s="35">
        <v>15364.55</v>
      </c>
      <c r="C46" s="35">
        <v>19806.93</v>
      </c>
      <c r="D46" s="35">
        <v>19208.060000000001</v>
      </c>
      <c r="E46" s="36">
        <f t="shared" si="0"/>
        <v>1.2501544138943219</v>
      </c>
      <c r="F46" s="36">
        <f t="shared" si="1"/>
        <v>0.96976462278606534</v>
      </c>
    </row>
    <row r="47" spans="1:11" x14ac:dyDescent="0.25">
      <c r="A47" s="34" t="s">
        <v>163</v>
      </c>
      <c r="B47" s="35">
        <v>66544.039999999994</v>
      </c>
      <c r="C47" s="35">
        <v>76269.16</v>
      </c>
      <c r="D47" s="35">
        <v>76316.53</v>
      </c>
      <c r="E47" s="36">
        <f t="shared" si="0"/>
        <v>1.1468574796480648</v>
      </c>
      <c r="F47" s="36">
        <f t="shared" si="1"/>
        <v>1.0006210898350001</v>
      </c>
      <c r="K47" s="61"/>
    </row>
    <row r="48" spans="1:11" x14ac:dyDescent="0.25">
      <c r="A48" s="53" t="s">
        <v>147</v>
      </c>
      <c r="B48" s="54">
        <f>SUBTOTAL(9,B49:B66)</f>
        <v>64741.930000000008</v>
      </c>
      <c r="C48" s="54">
        <v>96916.209999999963</v>
      </c>
      <c r="D48" s="54">
        <f>SUBTOTAL(9,D49:D66)</f>
        <v>77959.88</v>
      </c>
      <c r="E48" s="55">
        <f t="shared" si="0"/>
        <v>1.2041636695106246</v>
      </c>
      <c r="F48" s="55">
        <f t="shared" si="1"/>
        <v>0.80440495970694725</v>
      </c>
      <c r="K48" s="62"/>
    </row>
    <row r="49" spans="1:11" x14ac:dyDescent="0.25">
      <c r="A49" s="34" t="s">
        <v>164</v>
      </c>
      <c r="B49" s="35">
        <v>1254.3599999999999</v>
      </c>
      <c r="C49" s="35">
        <v>1849</v>
      </c>
      <c r="D49" s="35">
        <v>2280.5</v>
      </c>
      <c r="E49" s="36">
        <f t="shared" si="0"/>
        <v>1.818058611562869</v>
      </c>
      <c r="F49" s="36">
        <f t="shared" si="1"/>
        <v>1.2333693888588426</v>
      </c>
      <c r="K49" s="62"/>
    </row>
    <row r="50" spans="1:11" x14ac:dyDescent="0.25">
      <c r="A50" s="34" t="s">
        <v>165</v>
      </c>
      <c r="B50" s="35">
        <v>7486.71</v>
      </c>
      <c r="C50" s="35">
        <v>7605.21</v>
      </c>
      <c r="D50" s="35">
        <v>7311.36</v>
      </c>
      <c r="E50" s="36">
        <f t="shared" si="0"/>
        <v>0.97657849709685562</v>
      </c>
      <c r="F50" s="36">
        <f t="shared" si="1"/>
        <v>0.96136201367220619</v>
      </c>
      <c r="K50" s="62"/>
    </row>
    <row r="51" spans="1:11" x14ac:dyDescent="0.25">
      <c r="A51" s="34" t="s">
        <v>166</v>
      </c>
      <c r="B51" s="35">
        <v>850</v>
      </c>
      <c r="C51" s="35">
        <v>2400</v>
      </c>
      <c r="D51" s="35">
        <v>1952.49</v>
      </c>
      <c r="E51" s="36">
        <f t="shared" si="0"/>
        <v>2.2970470588235292</v>
      </c>
      <c r="F51" s="36">
        <f t="shared" si="1"/>
        <v>0.81353750000000002</v>
      </c>
      <c r="K51" s="62"/>
    </row>
    <row r="52" spans="1:11" x14ac:dyDescent="0.25">
      <c r="A52" s="34" t="s">
        <v>167</v>
      </c>
      <c r="B52" s="35">
        <v>0</v>
      </c>
      <c r="C52" s="35">
        <v>330</v>
      </c>
      <c r="D52" s="35">
        <v>333</v>
      </c>
      <c r="E52" s="36" t="str">
        <f t="shared" si="0"/>
        <v>-</v>
      </c>
      <c r="F52" s="36">
        <f t="shared" si="1"/>
        <v>1.009090909090909</v>
      </c>
      <c r="K52" s="62"/>
    </row>
    <row r="53" spans="1:11" x14ac:dyDescent="0.25">
      <c r="A53" s="34" t="s">
        <v>148</v>
      </c>
      <c r="B53" s="35">
        <v>5255.56</v>
      </c>
      <c r="C53" s="35">
        <v>5028.5</v>
      </c>
      <c r="D53" s="35">
        <v>5721.75</v>
      </c>
      <c r="E53" s="36">
        <f t="shared" si="0"/>
        <v>1.0887041533157265</v>
      </c>
      <c r="F53" s="36">
        <f t="shared" si="1"/>
        <v>1.1378641742070199</v>
      </c>
      <c r="K53" s="62"/>
    </row>
    <row r="54" spans="1:11" x14ac:dyDescent="0.25">
      <c r="A54" s="34" t="s">
        <v>168</v>
      </c>
      <c r="B54" s="35">
        <v>12034.03</v>
      </c>
      <c r="C54" s="35">
        <v>28603.19</v>
      </c>
      <c r="D54" s="35">
        <v>10443.719999999999</v>
      </c>
      <c r="E54" s="36">
        <f t="shared" si="0"/>
        <v>0.86784892508993239</v>
      </c>
      <c r="F54" s="36">
        <f t="shared" si="1"/>
        <v>0.36512430956127623</v>
      </c>
      <c r="K54" s="62"/>
    </row>
    <row r="55" spans="1:11" x14ac:dyDescent="0.25">
      <c r="A55" s="34" t="s">
        <v>169</v>
      </c>
      <c r="B55" s="35">
        <v>60.28</v>
      </c>
      <c r="C55" s="35">
        <v>80</v>
      </c>
      <c r="D55" s="35">
        <v>132.5</v>
      </c>
      <c r="E55" s="36">
        <f t="shared" si="0"/>
        <v>2.1980756469807563</v>
      </c>
      <c r="F55" s="36">
        <f t="shared" si="1"/>
        <v>1.65625</v>
      </c>
      <c r="K55" s="62"/>
    </row>
    <row r="56" spans="1:11" x14ac:dyDescent="0.25">
      <c r="A56" s="34" t="s">
        <v>149</v>
      </c>
      <c r="B56" s="35">
        <v>627.99</v>
      </c>
      <c r="C56" s="35">
        <v>3488.31</v>
      </c>
      <c r="D56" s="35">
        <v>3571.1</v>
      </c>
      <c r="E56" s="36">
        <f t="shared" si="0"/>
        <v>5.6865555183999739</v>
      </c>
      <c r="F56" s="36">
        <f t="shared" si="1"/>
        <v>1.0237335557906264</v>
      </c>
      <c r="K56" s="62"/>
    </row>
    <row r="57" spans="1:11" x14ac:dyDescent="0.25">
      <c r="A57" s="34" t="s">
        <v>170</v>
      </c>
      <c r="B57" s="35">
        <v>4508.8900000000003</v>
      </c>
      <c r="C57" s="35">
        <v>4925</v>
      </c>
      <c r="D57" s="35">
        <v>5017.0200000000004</v>
      </c>
      <c r="E57" s="36">
        <f t="shared" si="0"/>
        <v>1.1126951422633953</v>
      </c>
      <c r="F57" s="36">
        <f t="shared" si="1"/>
        <v>1.0186842639593909</v>
      </c>
      <c r="K57" s="62"/>
    </row>
    <row r="58" spans="1:11" x14ac:dyDescent="0.25">
      <c r="A58" s="34" t="s">
        <v>150</v>
      </c>
      <c r="B58" s="35">
        <v>13707.85</v>
      </c>
      <c r="C58" s="35">
        <v>20010</v>
      </c>
      <c r="D58" s="35">
        <v>20235.849999999999</v>
      </c>
      <c r="E58" s="36">
        <f t="shared" si="0"/>
        <v>1.4762234777882746</v>
      </c>
      <c r="F58" s="36">
        <f t="shared" si="1"/>
        <v>1.0112868565717141</v>
      </c>
      <c r="K58" s="62"/>
    </row>
    <row r="59" spans="1:11" x14ac:dyDescent="0.25">
      <c r="A59" s="34" t="s">
        <v>171</v>
      </c>
      <c r="B59" s="35">
        <v>1222.5</v>
      </c>
      <c r="C59" s="35">
        <v>1300</v>
      </c>
      <c r="D59" s="35">
        <v>1494</v>
      </c>
      <c r="E59" s="36">
        <f t="shared" ref="E59:E98" si="4">IF(B59&lt;&gt;0,D59/B59,"-")</f>
        <v>1.2220858895705522</v>
      </c>
      <c r="F59" s="36">
        <f t="shared" ref="F59:F98" si="5">IF(C59&lt;&gt;0,D59/C59,"-")</f>
        <v>1.1492307692307693</v>
      </c>
      <c r="K59" s="62"/>
    </row>
    <row r="60" spans="1:11" x14ac:dyDescent="0.25">
      <c r="A60" s="34" t="s">
        <v>172</v>
      </c>
      <c r="B60" s="35">
        <v>1084.46</v>
      </c>
      <c r="C60" s="35">
        <v>1280</v>
      </c>
      <c r="D60" s="35">
        <v>1122.18</v>
      </c>
      <c r="E60" s="36">
        <f t="shared" si="4"/>
        <v>1.0347822879589843</v>
      </c>
      <c r="F60" s="36">
        <f t="shared" si="5"/>
        <v>0.87670312500000003</v>
      </c>
      <c r="K60" s="62"/>
    </row>
    <row r="61" spans="1:11" x14ac:dyDescent="0.25">
      <c r="A61" s="34" t="s">
        <v>173</v>
      </c>
      <c r="B61" s="35">
        <v>4485.8</v>
      </c>
      <c r="C61" s="35">
        <v>5373.5</v>
      </c>
      <c r="D61" s="35">
        <v>5133.8500000000004</v>
      </c>
      <c r="E61" s="36">
        <f t="shared" si="4"/>
        <v>1.1444669847072986</v>
      </c>
      <c r="F61" s="36">
        <f t="shared" si="5"/>
        <v>0.95540150739741325</v>
      </c>
      <c r="K61" s="62"/>
    </row>
    <row r="62" spans="1:11" x14ac:dyDescent="0.25">
      <c r="A62" s="34" t="s">
        <v>151</v>
      </c>
      <c r="B62" s="35">
        <v>1437.5</v>
      </c>
      <c r="C62" s="35">
        <v>3100</v>
      </c>
      <c r="D62" s="35">
        <v>1199.8599999999999</v>
      </c>
      <c r="E62" s="36">
        <f t="shared" si="4"/>
        <v>0.8346852173913043</v>
      </c>
      <c r="F62" s="36">
        <f t="shared" si="5"/>
        <v>0.38705161290322576</v>
      </c>
      <c r="K62" s="62"/>
    </row>
    <row r="63" spans="1:11" x14ac:dyDescent="0.25">
      <c r="A63" s="34" t="s">
        <v>174</v>
      </c>
      <c r="B63" s="35">
        <v>3009.43</v>
      </c>
      <c r="C63" s="35">
        <v>3411.22</v>
      </c>
      <c r="D63" s="35">
        <v>3744.74</v>
      </c>
      <c r="E63" s="36">
        <f t="shared" si="4"/>
        <v>1.244335306021406</v>
      </c>
      <c r="F63" s="36">
        <f t="shared" si="5"/>
        <v>1.0977714717901512</v>
      </c>
      <c r="K63" s="62"/>
    </row>
    <row r="64" spans="1:11" x14ac:dyDescent="0.25">
      <c r="A64" s="34" t="s">
        <v>152</v>
      </c>
      <c r="B64" s="35">
        <v>2806.02</v>
      </c>
      <c r="C64" s="35">
        <v>3210.28</v>
      </c>
      <c r="D64" s="35">
        <v>3531.4</v>
      </c>
      <c r="E64" s="36">
        <f t="shared" si="4"/>
        <v>1.2585084924555063</v>
      </c>
      <c r="F64" s="36">
        <f t="shared" si="5"/>
        <v>1.1000286579363794</v>
      </c>
      <c r="K64" s="62"/>
    </row>
    <row r="65" spans="1:12" x14ac:dyDescent="0.25">
      <c r="A65" s="34" t="s">
        <v>175</v>
      </c>
      <c r="B65" s="35">
        <v>799.44</v>
      </c>
      <c r="C65" s="35">
        <v>803.24</v>
      </c>
      <c r="D65" s="35">
        <v>803.24</v>
      </c>
      <c r="E65" s="36">
        <f t="shared" si="4"/>
        <v>1.0047533273291303</v>
      </c>
      <c r="F65" s="36">
        <f t="shared" si="5"/>
        <v>1</v>
      </c>
      <c r="K65" s="62"/>
    </row>
    <row r="66" spans="1:12" x14ac:dyDescent="0.25">
      <c r="A66" s="34" t="s">
        <v>176</v>
      </c>
      <c r="B66" s="35">
        <v>4111.1099999999997</v>
      </c>
      <c r="C66" s="35">
        <v>4118.76</v>
      </c>
      <c r="D66" s="35">
        <v>3931.32</v>
      </c>
      <c r="E66" s="36">
        <f t="shared" si="4"/>
        <v>0.95626728547764484</v>
      </c>
      <c r="F66" s="36">
        <f t="shared" si="5"/>
        <v>0.95449115753284963</v>
      </c>
      <c r="K66" s="63"/>
    </row>
    <row r="67" spans="1:12" x14ac:dyDescent="0.25">
      <c r="A67" s="53" t="s">
        <v>177</v>
      </c>
      <c r="B67" s="54">
        <f>SUBTOTAL(9,B68:B68)</f>
        <v>692.79</v>
      </c>
      <c r="C67" s="54">
        <v>850</v>
      </c>
      <c r="D67" s="54">
        <f>SUBTOTAL(9,D68:D68)</f>
        <v>690.97</v>
      </c>
      <c r="E67" s="55">
        <f t="shared" si="4"/>
        <v>0.99737294129534215</v>
      </c>
      <c r="F67" s="55">
        <f t="shared" si="5"/>
        <v>0.81290588235294126</v>
      </c>
    </row>
    <row r="68" spans="1:12" x14ac:dyDescent="0.25">
      <c r="A68" s="34" t="s">
        <v>178</v>
      </c>
      <c r="B68" s="35">
        <v>692.79</v>
      </c>
      <c r="C68" s="35">
        <v>850</v>
      </c>
      <c r="D68" s="35">
        <v>690.97</v>
      </c>
      <c r="E68" s="36">
        <f t="shared" si="4"/>
        <v>0.99737294129534215</v>
      </c>
      <c r="F68" s="36">
        <f t="shared" si="5"/>
        <v>0.81290588235294126</v>
      </c>
    </row>
    <row r="69" spans="1:12" x14ac:dyDescent="0.25">
      <c r="A69" s="47" t="s">
        <v>179</v>
      </c>
      <c r="B69" s="48">
        <f>SUBTOTAL(9,B72:B109)</f>
        <v>237142.54</v>
      </c>
      <c r="C69" s="48">
        <v>19243.77</v>
      </c>
      <c r="D69" s="48">
        <f>SUBTOTAL(9,D72:D109)</f>
        <v>19457.39</v>
      </c>
      <c r="E69" s="49">
        <f t="shared" si="4"/>
        <v>8.2049344668400692E-2</v>
      </c>
      <c r="F69" s="49">
        <f t="shared" si="5"/>
        <v>1.0111007354588004</v>
      </c>
    </row>
    <row r="70" spans="1:12" x14ac:dyDescent="0.25">
      <c r="A70" s="50" t="s">
        <v>180</v>
      </c>
      <c r="B70" s="51">
        <f>SUBTOTAL(9,B72:B75)</f>
        <v>300.68</v>
      </c>
      <c r="C70" s="51">
        <v>146.02000000000001</v>
      </c>
      <c r="D70" s="51">
        <f>SUBTOTAL(9,D72:D75)</f>
        <v>204.02</v>
      </c>
      <c r="E70" s="52">
        <f t="shared" si="4"/>
        <v>0.67852866835173609</v>
      </c>
      <c r="F70" s="52">
        <f t="shared" si="5"/>
        <v>1.397205862210656</v>
      </c>
    </row>
    <row r="71" spans="1:12" x14ac:dyDescent="0.25">
      <c r="A71" s="53" t="s">
        <v>159</v>
      </c>
      <c r="B71" s="54">
        <f>SUBTOTAL(9,B72:B73)</f>
        <v>191.84</v>
      </c>
      <c r="C71" s="54">
        <v>5.31</v>
      </c>
      <c r="D71" s="54">
        <f>SUBTOTAL(9,D72:D73)</f>
        <v>5.31</v>
      </c>
      <c r="E71" s="55">
        <f t="shared" si="4"/>
        <v>2.7679316096747286E-2</v>
      </c>
      <c r="F71" s="55">
        <f t="shared" si="5"/>
        <v>1</v>
      </c>
    </row>
    <row r="72" spans="1:12" x14ac:dyDescent="0.25">
      <c r="A72" s="34" t="s">
        <v>160</v>
      </c>
      <c r="B72" s="35">
        <v>125.47</v>
      </c>
      <c r="C72" s="35">
        <v>0</v>
      </c>
      <c r="D72" s="35">
        <v>0</v>
      </c>
      <c r="E72" s="36">
        <f t="shared" si="4"/>
        <v>0</v>
      </c>
      <c r="F72" s="36" t="str">
        <f t="shared" si="5"/>
        <v>-</v>
      </c>
    </row>
    <row r="73" spans="1:12" x14ac:dyDescent="0.25">
      <c r="A73" s="34" t="s">
        <v>162</v>
      </c>
      <c r="B73" s="35">
        <v>66.37</v>
      </c>
      <c r="C73" s="35">
        <v>5.31</v>
      </c>
      <c r="D73" s="35">
        <v>5.31</v>
      </c>
      <c r="E73" s="36">
        <f t="shared" ref="E73" si="6">IF(B73&lt;&gt;0,D73/B73,"-")</f>
        <v>8.0006026819346085E-2</v>
      </c>
      <c r="F73" s="36">
        <f t="shared" ref="F73" si="7">IF(C73&lt;&gt;0,D73/C73,"-")</f>
        <v>1</v>
      </c>
    </row>
    <row r="74" spans="1:12" x14ac:dyDescent="0.25">
      <c r="A74" s="53" t="s">
        <v>154</v>
      </c>
      <c r="B74" s="54">
        <f>SUBTOTAL(9,B75:B75)</f>
        <v>108.84</v>
      </c>
      <c r="C74" s="54">
        <v>140.71</v>
      </c>
      <c r="D74" s="54">
        <f>SUBTOTAL(9,D75:D75)</f>
        <v>198.71</v>
      </c>
      <c r="E74" s="55">
        <f t="shared" si="4"/>
        <v>1.8257074604924661</v>
      </c>
      <c r="F74" s="55">
        <f t="shared" si="5"/>
        <v>1.4121952952881813</v>
      </c>
    </row>
    <row r="75" spans="1:12" x14ac:dyDescent="0.25">
      <c r="A75" s="34" t="s">
        <v>181</v>
      </c>
      <c r="B75" s="35">
        <v>108.84</v>
      </c>
      <c r="C75" s="35">
        <v>140.71</v>
      </c>
      <c r="D75" s="35">
        <v>198.71</v>
      </c>
      <c r="E75" s="36">
        <f t="shared" si="4"/>
        <v>1.8257074604924661</v>
      </c>
      <c r="F75" s="36">
        <f t="shared" si="5"/>
        <v>1.4121952952881813</v>
      </c>
    </row>
    <row r="76" spans="1:12" x14ac:dyDescent="0.25">
      <c r="A76" s="50" t="s">
        <v>182</v>
      </c>
      <c r="B76" s="51">
        <f>SUBTOTAL(9,B78:B95)</f>
        <v>7264.4000000000005</v>
      </c>
      <c r="C76" s="51">
        <v>5464.73</v>
      </c>
      <c r="D76" s="51">
        <f>SUBTOTAL(9,D78:D95)</f>
        <v>5620.3499999999995</v>
      </c>
      <c r="E76" s="52">
        <f t="shared" si="4"/>
        <v>0.77368399317218206</v>
      </c>
      <c r="F76" s="52">
        <f t="shared" si="5"/>
        <v>1.028477161726197</v>
      </c>
    </row>
    <row r="77" spans="1:12" x14ac:dyDescent="0.25">
      <c r="A77" s="53" t="s">
        <v>159</v>
      </c>
      <c r="B77" s="54">
        <f>SUBTOTAL(9,B78:B78)</f>
        <v>2059.98</v>
      </c>
      <c r="C77" s="54">
        <v>1130.69</v>
      </c>
      <c r="D77" s="54">
        <f>SUBTOTAL(9,D78:D79)</f>
        <v>1130.69</v>
      </c>
      <c r="E77" s="55">
        <f t="shared" si="4"/>
        <v>0.54888396974727915</v>
      </c>
      <c r="F77" s="55">
        <f t="shared" si="5"/>
        <v>1</v>
      </c>
    </row>
    <row r="78" spans="1:12" x14ac:dyDescent="0.25">
      <c r="A78" s="34" t="s">
        <v>199</v>
      </c>
      <c r="B78" s="35">
        <v>2059.98</v>
      </c>
      <c r="C78" s="35"/>
      <c r="D78" s="35">
        <v>0</v>
      </c>
      <c r="E78" s="36">
        <f>IF(B78&lt;&gt;0,D78/B78,"-")</f>
        <v>0</v>
      </c>
      <c r="F78" s="36" t="str">
        <f>IF(C78&lt;&gt;0,D78/C78,"-")</f>
        <v>-</v>
      </c>
    </row>
    <row r="79" spans="1:12" x14ac:dyDescent="0.25">
      <c r="A79" s="34" t="s">
        <v>162</v>
      </c>
      <c r="B79" s="35">
        <v>1018.53</v>
      </c>
      <c r="C79" s="35">
        <v>1130.69</v>
      </c>
      <c r="D79" s="35">
        <v>1130.69</v>
      </c>
      <c r="E79" s="36">
        <f>IF(B79&lt;&gt;0,D79/B79,"-")</f>
        <v>1.110119485925795</v>
      </c>
      <c r="F79" s="36">
        <f>IF(C79&lt;&gt;0,D79/C79,"-")</f>
        <v>1</v>
      </c>
    </row>
    <row r="80" spans="1:12" x14ac:dyDescent="0.25">
      <c r="A80" s="53" t="s">
        <v>147</v>
      </c>
      <c r="B80" s="54">
        <f>SUBTOTAL(9,B81:B87)</f>
        <v>492</v>
      </c>
      <c r="C80" s="54">
        <v>1228.19</v>
      </c>
      <c r="D80" s="54">
        <f>SUBTOTAL(9,D81:D87)</f>
        <v>551.20999999999992</v>
      </c>
      <c r="E80" s="55">
        <f t="shared" si="4"/>
        <v>1.1203455284552843</v>
      </c>
      <c r="F80" s="55">
        <f t="shared" si="5"/>
        <v>0.44879863864711478</v>
      </c>
      <c r="L80" s="61"/>
    </row>
    <row r="81" spans="1:12" x14ac:dyDescent="0.25">
      <c r="A81" s="34" t="s">
        <v>149</v>
      </c>
      <c r="B81" s="35">
        <v>0</v>
      </c>
      <c r="C81" s="35">
        <v>0</v>
      </c>
      <c r="D81" s="35">
        <v>0</v>
      </c>
      <c r="E81" s="36" t="str">
        <f t="shared" si="4"/>
        <v>-</v>
      </c>
      <c r="F81" s="36" t="str">
        <f t="shared" si="5"/>
        <v>-</v>
      </c>
      <c r="L81" s="62"/>
    </row>
    <row r="82" spans="1:12" x14ac:dyDescent="0.25">
      <c r="A82" s="34" t="s">
        <v>183</v>
      </c>
      <c r="B82" s="35">
        <v>0</v>
      </c>
      <c r="C82" s="35">
        <v>134.84</v>
      </c>
      <c r="D82" s="35">
        <v>134.84</v>
      </c>
      <c r="E82" s="36" t="str">
        <f t="shared" si="4"/>
        <v>-</v>
      </c>
      <c r="F82" s="36">
        <f t="shared" si="5"/>
        <v>1</v>
      </c>
      <c r="L82" s="62"/>
    </row>
    <row r="83" spans="1:12" x14ac:dyDescent="0.25">
      <c r="A83" s="34" t="s">
        <v>151</v>
      </c>
      <c r="B83" s="35">
        <v>0</v>
      </c>
      <c r="C83" s="35">
        <v>350</v>
      </c>
      <c r="D83" s="35">
        <v>0</v>
      </c>
      <c r="E83" s="36" t="str">
        <f t="shared" si="4"/>
        <v>-</v>
      </c>
      <c r="F83" s="36">
        <f t="shared" si="5"/>
        <v>0</v>
      </c>
      <c r="L83" s="62"/>
    </row>
    <row r="84" spans="1:12" x14ac:dyDescent="0.25">
      <c r="A84" s="34" t="s">
        <v>152</v>
      </c>
      <c r="B84" s="35">
        <v>0</v>
      </c>
      <c r="C84" s="35">
        <v>350</v>
      </c>
      <c r="D84" s="35">
        <v>0</v>
      </c>
      <c r="E84" s="36" t="str">
        <f t="shared" si="4"/>
        <v>-</v>
      </c>
      <c r="F84" s="36">
        <f t="shared" si="5"/>
        <v>0</v>
      </c>
      <c r="L84" s="62"/>
    </row>
    <row r="85" spans="1:12" x14ac:dyDescent="0.25">
      <c r="A85" s="34" t="s">
        <v>153</v>
      </c>
      <c r="B85" s="35">
        <v>395.46</v>
      </c>
      <c r="C85" s="35">
        <v>393.35</v>
      </c>
      <c r="D85" s="35">
        <v>366.59</v>
      </c>
      <c r="E85" s="36">
        <f t="shared" si="4"/>
        <v>0.92699640924492999</v>
      </c>
      <c r="F85" s="36">
        <f t="shared" si="5"/>
        <v>0.93196898436506914</v>
      </c>
      <c r="L85" s="62"/>
    </row>
    <row r="86" spans="1:12" x14ac:dyDescent="0.25">
      <c r="A86" s="34" t="s">
        <v>200</v>
      </c>
      <c r="B86" s="35">
        <v>26.54</v>
      </c>
      <c r="C86" s="35">
        <v>0</v>
      </c>
      <c r="D86" s="35">
        <v>0</v>
      </c>
      <c r="E86" s="36">
        <f t="shared" ref="E86" si="8">IF(B86&lt;&gt;0,D86/B86,"-")</f>
        <v>0</v>
      </c>
      <c r="F86" s="36" t="str">
        <f t="shared" ref="F86" si="9">IF(C86&lt;&gt;0,D86/C86,"-")</f>
        <v>-</v>
      </c>
      <c r="L86" s="62"/>
    </row>
    <row r="87" spans="1:12" x14ac:dyDescent="0.25">
      <c r="A87" s="34" t="s">
        <v>176</v>
      </c>
      <c r="B87" s="35">
        <v>70</v>
      </c>
      <c r="C87" s="35">
        <v>0</v>
      </c>
      <c r="D87" s="35">
        <v>49.78</v>
      </c>
      <c r="E87" s="36">
        <f t="shared" si="4"/>
        <v>0.71114285714285719</v>
      </c>
      <c r="F87" s="36" t="str">
        <f t="shared" si="5"/>
        <v>-</v>
      </c>
      <c r="L87" s="62"/>
    </row>
    <row r="88" spans="1:12" x14ac:dyDescent="0.25">
      <c r="A88" s="53" t="s">
        <v>154</v>
      </c>
      <c r="B88" s="54">
        <f>SUBTOTAL(9,B89:B93)</f>
        <v>3693.89</v>
      </c>
      <c r="C88" s="54">
        <v>2605.85</v>
      </c>
      <c r="D88" s="54">
        <f>SUBTOTAL(9,D89:D93)</f>
        <v>3708.45</v>
      </c>
      <c r="E88" s="55">
        <f t="shared" si="4"/>
        <v>1.0039416441745694</v>
      </c>
      <c r="F88" s="55">
        <f t="shared" si="5"/>
        <v>1.4231248920697661</v>
      </c>
      <c r="L88" s="61"/>
    </row>
    <row r="89" spans="1:12" x14ac:dyDescent="0.25">
      <c r="A89" s="34" t="s">
        <v>155</v>
      </c>
      <c r="B89" s="35">
        <v>0</v>
      </c>
      <c r="C89" s="35">
        <v>2605.85</v>
      </c>
      <c r="D89" s="35">
        <v>3513.45</v>
      </c>
      <c r="E89" s="36" t="str">
        <f t="shared" si="4"/>
        <v>-</v>
      </c>
      <c r="F89" s="36">
        <f t="shared" si="5"/>
        <v>1.3482932632346452</v>
      </c>
      <c r="L89" s="61"/>
    </row>
    <row r="90" spans="1:12" x14ac:dyDescent="0.25">
      <c r="A90" s="34" t="s">
        <v>156</v>
      </c>
      <c r="B90" s="35">
        <v>37.5</v>
      </c>
      <c r="C90" s="35">
        <v>0</v>
      </c>
      <c r="D90" s="35">
        <v>0</v>
      </c>
      <c r="E90" s="36">
        <f t="shared" ref="E90:E92" si="10">IF(B90&lt;&gt;0,D90/B90,"-")</f>
        <v>0</v>
      </c>
      <c r="F90" s="36" t="str">
        <f t="shared" ref="F90:F92" si="11">IF(C90&lt;&gt;0,D90/C90,"-")</f>
        <v>-</v>
      </c>
    </row>
    <row r="91" spans="1:12" x14ac:dyDescent="0.25">
      <c r="A91" s="34" t="s">
        <v>157</v>
      </c>
      <c r="B91" s="35">
        <v>3656.25</v>
      </c>
      <c r="C91" s="35">
        <v>0</v>
      </c>
      <c r="D91" s="35">
        <v>0</v>
      </c>
      <c r="E91" s="36">
        <f t="shared" si="10"/>
        <v>0</v>
      </c>
      <c r="F91" s="36" t="str">
        <f t="shared" si="11"/>
        <v>-</v>
      </c>
    </row>
    <row r="92" spans="1:12" x14ac:dyDescent="0.25">
      <c r="A92" s="34" t="s">
        <v>181</v>
      </c>
      <c r="B92" s="35">
        <v>0.14000000000000001</v>
      </c>
      <c r="C92" s="35">
        <v>0</v>
      </c>
      <c r="D92" s="35">
        <v>0</v>
      </c>
      <c r="E92" s="36">
        <f t="shared" si="10"/>
        <v>0</v>
      </c>
      <c r="F92" s="36" t="str">
        <f t="shared" si="11"/>
        <v>-</v>
      </c>
    </row>
    <row r="93" spans="1:12" x14ac:dyDescent="0.25">
      <c r="A93" s="34" t="s">
        <v>184</v>
      </c>
      <c r="B93" s="35">
        <v>0</v>
      </c>
      <c r="C93" s="35">
        <v>0</v>
      </c>
      <c r="D93" s="35">
        <v>195</v>
      </c>
      <c r="E93" s="36" t="str">
        <f t="shared" ref="E93" si="12">IF(B93&lt;&gt;0,D93/B93,"-")</f>
        <v>-</v>
      </c>
      <c r="F93" s="36" t="str">
        <f t="shared" ref="F93" si="13">IF(C93&lt;&gt;0,D93/C93,"-")</f>
        <v>-</v>
      </c>
    </row>
    <row r="94" spans="1:12" x14ac:dyDescent="0.25">
      <c r="A94" s="53" t="s">
        <v>185</v>
      </c>
      <c r="B94" s="54">
        <f>SUBTOTAL(9,B95:B95)</f>
        <v>0</v>
      </c>
      <c r="C94" s="54">
        <v>500</v>
      </c>
      <c r="D94" s="54">
        <f>SUBTOTAL(9,D95:D95)</f>
        <v>230</v>
      </c>
      <c r="E94" s="55" t="str">
        <f t="shared" si="4"/>
        <v>-</v>
      </c>
      <c r="F94" s="55">
        <f t="shared" si="5"/>
        <v>0.46</v>
      </c>
    </row>
    <row r="95" spans="1:12" x14ac:dyDescent="0.25">
      <c r="A95" s="34" t="s">
        <v>186</v>
      </c>
      <c r="B95" s="35">
        <v>0</v>
      </c>
      <c r="C95" s="35">
        <v>500</v>
      </c>
      <c r="D95" s="35">
        <v>230</v>
      </c>
      <c r="E95" s="36" t="str">
        <f t="shared" si="4"/>
        <v>-</v>
      </c>
      <c r="F95" s="36">
        <f t="shared" si="5"/>
        <v>0.46</v>
      </c>
    </row>
    <row r="96" spans="1:12" x14ac:dyDescent="0.25">
      <c r="A96" s="50" t="s">
        <v>201</v>
      </c>
      <c r="B96" s="51">
        <f>SUBTOTAL(9,B98:B105)</f>
        <v>229577.46000000002</v>
      </c>
      <c r="C96" s="51">
        <v>13423.02</v>
      </c>
      <c r="D96" s="51">
        <f>SUBTOTAL(9,D105:D105)</f>
        <v>13423.02</v>
      </c>
      <c r="E96" s="52">
        <f t="shared" si="4"/>
        <v>5.8468370544739016E-2</v>
      </c>
      <c r="F96" s="52">
        <f t="shared" si="5"/>
        <v>1</v>
      </c>
    </row>
    <row r="97" spans="1:6" x14ac:dyDescent="0.25">
      <c r="A97" s="53" t="s">
        <v>159</v>
      </c>
      <c r="B97" s="54">
        <f>SUBTOTAL(9,B98:B98)</f>
        <v>13044.48</v>
      </c>
      <c r="C97" s="54">
        <v>0</v>
      </c>
      <c r="D97" s="54">
        <f>SUBTOTAL(9,D98:D98)</f>
        <v>0</v>
      </c>
      <c r="E97" s="55">
        <f t="shared" si="4"/>
        <v>0</v>
      </c>
      <c r="F97" s="55" t="str">
        <f t="shared" si="5"/>
        <v>-</v>
      </c>
    </row>
    <row r="98" spans="1:6" x14ac:dyDescent="0.25">
      <c r="A98" s="34" t="s">
        <v>160</v>
      </c>
      <c r="B98" s="35">
        <v>13044.48</v>
      </c>
      <c r="C98" s="35">
        <v>0</v>
      </c>
      <c r="D98" s="35">
        <v>0</v>
      </c>
      <c r="E98" s="36">
        <f t="shared" si="4"/>
        <v>0</v>
      </c>
      <c r="F98" s="36" t="str">
        <f t="shared" si="5"/>
        <v>-</v>
      </c>
    </row>
    <row r="99" spans="1:6" x14ac:dyDescent="0.25">
      <c r="A99" s="53" t="s">
        <v>202</v>
      </c>
      <c r="B99" s="54">
        <f>SUBTOTAL(9,B100:B100)</f>
        <v>1954.08</v>
      </c>
      <c r="C99" s="54">
        <v>0</v>
      </c>
      <c r="D99" s="54">
        <f>SUBTOTAL(9,D100:D100)</f>
        <v>0</v>
      </c>
      <c r="E99" s="55">
        <f t="shared" ref="E99:E102" si="14">IF(B99&lt;&gt;0,D99/B99,"-")</f>
        <v>0</v>
      </c>
      <c r="F99" s="55" t="str">
        <f t="shared" ref="F99:F102" si="15">IF(C99&lt;&gt;0,D99/C99,"-")</f>
        <v>-</v>
      </c>
    </row>
    <row r="100" spans="1:6" x14ac:dyDescent="0.25">
      <c r="A100" s="34" t="s">
        <v>165</v>
      </c>
      <c r="B100" s="35">
        <v>1954.08</v>
      </c>
      <c r="C100" s="35">
        <v>0</v>
      </c>
      <c r="D100" s="35">
        <v>0</v>
      </c>
      <c r="E100" s="36">
        <f t="shared" si="14"/>
        <v>0</v>
      </c>
      <c r="F100" s="36" t="str">
        <f t="shared" si="15"/>
        <v>-</v>
      </c>
    </row>
    <row r="101" spans="1:6" x14ac:dyDescent="0.25">
      <c r="A101" s="34" t="s">
        <v>171</v>
      </c>
      <c r="B101" s="35">
        <v>187.5</v>
      </c>
      <c r="C101" s="35">
        <v>0</v>
      </c>
      <c r="D101" s="35">
        <v>0</v>
      </c>
      <c r="E101" s="55">
        <f t="shared" si="14"/>
        <v>0</v>
      </c>
      <c r="F101" s="55" t="str">
        <f t="shared" si="15"/>
        <v>-</v>
      </c>
    </row>
    <row r="102" spans="1:6" x14ac:dyDescent="0.25">
      <c r="A102" s="34" t="s">
        <v>151</v>
      </c>
      <c r="B102" s="35">
        <v>1500</v>
      </c>
      <c r="C102" s="35">
        <v>0</v>
      </c>
      <c r="D102" s="35">
        <v>0</v>
      </c>
      <c r="E102" s="36">
        <f t="shared" si="14"/>
        <v>0</v>
      </c>
      <c r="F102" s="36" t="str">
        <f t="shared" si="15"/>
        <v>-</v>
      </c>
    </row>
    <row r="103" spans="1:6" x14ac:dyDescent="0.25">
      <c r="A103" s="53" t="s">
        <v>187</v>
      </c>
      <c r="B103" s="54">
        <f>SUBTOTAL(9,B105:B105)</f>
        <v>128453.19</v>
      </c>
      <c r="C103" s="54">
        <v>13423.02</v>
      </c>
      <c r="D103" s="54">
        <f>SUBTOTAL(9,D105:D105)</f>
        <v>13423.02</v>
      </c>
      <c r="E103" s="55">
        <f t="shared" ref="E103:E109" si="16">IF(B103&lt;&gt;0,D103/B103,"-")</f>
        <v>0.10449736592761924</v>
      </c>
      <c r="F103" s="55">
        <f t="shared" ref="F103:F110" si="17">IF(C103&lt;&gt;0,D103/C103,"-")</f>
        <v>1</v>
      </c>
    </row>
    <row r="104" spans="1:6" x14ac:dyDescent="0.25">
      <c r="A104" s="34" t="s">
        <v>203</v>
      </c>
      <c r="B104" s="35">
        <v>84438.21</v>
      </c>
      <c r="C104" s="35">
        <v>0</v>
      </c>
      <c r="D104" s="35">
        <v>0</v>
      </c>
      <c r="E104" s="36">
        <f t="shared" ref="E104" si="18">IF(B104&lt;&gt;0,D104/B104,"-")</f>
        <v>0</v>
      </c>
      <c r="F104" s="36" t="str">
        <f t="shared" ref="F104" si="19">IF(C104&lt;&gt;0,D104/C104,"-")</f>
        <v>-</v>
      </c>
    </row>
    <row r="105" spans="1:6" x14ac:dyDescent="0.25">
      <c r="A105" s="34" t="s">
        <v>188</v>
      </c>
      <c r="B105" s="35">
        <v>128453.19</v>
      </c>
      <c r="C105" s="35">
        <v>13423.02</v>
      </c>
      <c r="D105" s="35">
        <v>13423.02</v>
      </c>
      <c r="E105" s="36">
        <f t="shared" si="16"/>
        <v>0.10449736592761924</v>
      </c>
      <c r="F105" s="36">
        <f t="shared" si="17"/>
        <v>1</v>
      </c>
    </row>
    <row r="106" spans="1:6" x14ac:dyDescent="0.25">
      <c r="A106" s="50" t="s">
        <v>189</v>
      </c>
      <c r="B106" s="51">
        <f>SUBTOTAL(9,B108:B109)</f>
        <v>0</v>
      </c>
      <c r="C106" s="51">
        <v>210</v>
      </c>
      <c r="D106" s="51">
        <f>SUBTOTAL(9,D108:D109)</f>
        <v>210</v>
      </c>
      <c r="E106" s="52" t="str">
        <f t="shared" si="16"/>
        <v>-</v>
      </c>
      <c r="F106" s="52">
        <f t="shared" si="17"/>
        <v>1</v>
      </c>
    </row>
    <row r="107" spans="1:6" x14ac:dyDescent="0.25">
      <c r="A107" s="53" t="s">
        <v>154</v>
      </c>
      <c r="B107" s="54">
        <f>SUBTOTAL(9,B108:B109)</f>
        <v>0</v>
      </c>
      <c r="C107" s="54">
        <v>210</v>
      </c>
      <c r="D107" s="54">
        <f>SUBTOTAL(9,D108:D109)</f>
        <v>210</v>
      </c>
      <c r="E107" s="55" t="str">
        <f t="shared" si="16"/>
        <v>-</v>
      </c>
      <c r="F107" s="55">
        <f t="shared" si="17"/>
        <v>1</v>
      </c>
    </row>
    <row r="108" spans="1:6" x14ac:dyDescent="0.25">
      <c r="A108" s="34" t="s">
        <v>155</v>
      </c>
      <c r="B108" s="35">
        <v>0</v>
      </c>
      <c r="C108" s="35">
        <v>149.07</v>
      </c>
      <c r="D108" s="35">
        <v>149.07</v>
      </c>
      <c r="E108" s="36" t="str">
        <f t="shared" si="16"/>
        <v>-</v>
      </c>
      <c r="F108" s="36">
        <f t="shared" si="17"/>
        <v>1</v>
      </c>
    </row>
    <row r="109" spans="1:6" x14ac:dyDescent="0.25">
      <c r="A109" s="34" t="s">
        <v>181</v>
      </c>
      <c r="B109" s="35">
        <v>0</v>
      </c>
      <c r="C109" s="35">
        <v>60.93</v>
      </c>
      <c r="D109" s="35">
        <v>60.93</v>
      </c>
      <c r="E109" s="36" t="str">
        <f t="shared" si="16"/>
        <v>-</v>
      </c>
      <c r="F109" s="36">
        <f t="shared" si="17"/>
        <v>1</v>
      </c>
    </row>
    <row r="110" spans="1:6" ht="20.100000000000001" customHeight="1" x14ac:dyDescent="0.25">
      <c r="A110" s="37" t="s">
        <v>55</v>
      </c>
      <c r="B110" s="38">
        <f>IFERROR(SUBTOTAL(9,B30:B109),0)</f>
        <v>932504.73</v>
      </c>
      <c r="C110" s="38">
        <f>C29+C36+C42+C48+C67+C71+C74+C77+C80+C88+C94+C97+C99+C103+C107</f>
        <v>735980.54999999993</v>
      </c>
      <c r="D110" s="38">
        <f>IFERROR(SUBTOTAL(9,D30:D109),0)</f>
        <v>695906.39999999979</v>
      </c>
      <c r="E110" s="39">
        <f>IF(B110&lt;&gt;0,D110/D110,"-")</f>
        <v>1</v>
      </c>
      <c r="F110" s="39">
        <f t="shared" si="17"/>
        <v>0.94554998770008236</v>
      </c>
    </row>
    <row r="111" spans="1:6" x14ac:dyDescent="0.25">
      <c r="C111" s="60"/>
      <c r="E111" s="11"/>
      <c r="F111" s="11"/>
    </row>
  </sheetData>
  <mergeCells count="3">
    <mergeCell ref="A2:F2"/>
    <mergeCell ref="A1:F1"/>
    <mergeCell ref="A14:F14"/>
  </mergeCells>
  <pageMargins left="0.70866141732283505" right="0.70866141732283505" top="0.74803149606299202" bottom="0.74803149606299202" header="0.31496062992126" footer="0.31496062992126"/>
  <pageSetup paperSize="8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15</vt:i4>
      </vt:variant>
    </vt:vector>
  </HeadingPairs>
  <TitlesOfParts>
    <vt:vector size="19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Konjetić</cp:lastModifiedBy>
  <cp:lastPrinted>2026-03-11T09:31:16Z</cp:lastPrinted>
  <dcterms:created xsi:type="dcterms:W3CDTF">2026-03-05T09:42:57Z</dcterms:created>
  <dcterms:modified xsi:type="dcterms:W3CDTF">2026-03-13T08:10:58Z</dcterms:modified>
</cp:coreProperties>
</file>